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0" windowWidth="12120" windowHeight="9120" tabRatio="551" activeTab="1"/>
  </bookViews>
  <sheets>
    <sheet name="CPS-SF" sheetId="1" r:id="rId1"/>
    <sheet name="PB" sheetId="2" r:id="rId2"/>
    <sheet name="CR" sheetId="3" r:id="rId3"/>
    <sheet name="Loan Tables" sheetId="4" r:id="rId4"/>
    <sheet name="NTF" sheetId="5" r:id="rId5"/>
  </sheets>
  <definedNames>
    <definedName name="amort">'Loan Tables'!$D$5:$O$42</definedName>
    <definedName name="CNAC">'PB'!$E$3</definedName>
    <definedName name="cps" localSheetId="0">'CPS-SF'!$B$1:$AS$58</definedName>
    <definedName name="cps">#REF!</definedName>
    <definedName name="CREF">'PB'!$E$5</definedName>
    <definedName name="Director">'PB'!$H$4</definedName>
    <definedName name="Est_Closeout_Dt">'PB'!$C$67</definedName>
    <definedName name="gifts">#REF!</definedName>
    <definedName name="intcalc" localSheetId="0">'CPS-SF'!$B$74:$AZ$94</definedName>
    <definedName name="intcalc">#REF!</definedName>
    <definedName name="Org">'PB'!$E$4</definedName>
    <definedName name="PM">'PB'!$H$3</definedName>
    <definedName name="_xlnm.Print_Area" localSheetId="0">'CPS-SF'!$B$1:$AS$58</definedName>
    <definedName name="_xlnm.Print_Area" localSheetId="2">'CR'!$B$1:$U$88</definedName>
    <definedName name="_xlnm.Print_Area" localSheetId="3">'Loan Tables'!$D$5:$O$42</definedName>
    <definedName name="_xlnm.Print_Area" localSheetId="4">'NTF'!$B$1:$U$82</definedName>
    <definedName name="_xlnm.Print_Area" localSheetId="1">'PB'!$A$1:$M$69</definedName>
    <definedName name="Prog">'PB'!$C$4</definedName>
    <definedName name="Proj">'PB'!$C$3</definedName>
    <definedName name="SchCtr">'PB'!$C$1</definedName>
    <definedName name="TIF" localSheetId="0">'CPS-SF'!$H$62</definedName>
    <definedName name="TIF">#REF!</definedName>
    <definedName name="Title">'PB'!$C$2</definedName>
  </definedNames>
  <calcPr fullCalcOnLoad="1"/>
</workbook>
</file>

<file path=xl/sharedStrings.xml><?xml version="1.0" encoding="utf-8"?>
<sst xmlns="http://schemas.openxmlformats.org/spreadsheetml/2006/main" count="714" uniqueCount="297">
  <si>
    <t>Flexfield for Facilities Services' Use in Managing Expenditures in CIP Fund</t>
  </si>
  <si>
    <t>Moving Costs</t>
  </si>
  <si>
    <t>Utility Shut Downs</t>
  </si>
  <si>
    <t>Other Costs</t>
  </si>
  <si>
    <t>I have reviewed the project plans and approve the implementation of this project as summarized in the Non-Capital Project Statement (for Projects costing</t>
  </si>
  <si>
    <t>3. Reduction</t>
  </si>
  <si>
    <t>4. Substitution</t>
  </si>
  <si>
    <t>/</t>
  </si>
  <si>
    <t>Equipment &amp; Furnishings</t>
  </si>
  <si>
    <t>funding is to be provided</t>
  </si>
  <si>
    <t>University Engineer, Facilities Services</t>
  </si>
  <si>
    <t>Other signatures required if</t>
  </si>
  <si>
    <t>Batch name of journal entry made by others who are contributing funding</t>
  </si>
  <si>
    <t>000003</t>
  </si>
  <si>
    <t xml:space="preserve">    Total RFDF</t>
  </si>
  <si>
    <t>5.</t>
  </si>
  <si>
    <t>given fiscal year is based on the average positive or negative project funding balance during that year</t>
  </si>
  <si>
    <t xml:space="preserve">Office and </t>
  </si>
  <si>
    <t>Project Funding Transfer Identified Below</t>
  </si>
  <si>
    <t>Specific Funding Sources:</t>
  </si>
  <si>
    <t>Funding has been transferred into this Project:</t>
  </si>
  <si>
    <t xml:space="preserve">    Total Funding Sources Identified Herein</t>
  </si>
  <si>
    <t>Estimated Total Project Cost</t>
  </si>
  <si>
    <t>-</t>
  </si>
  <si>
    <t>0</t>
  </si>
  <si>
    <t>000010</t>
  </si>
  <si>
    <t>19xx</t>
  </si>
  <si>
    <t>0000</t>
  </si>
  <si>
    <t xml:space="preserve">   Less: Project Funding Previously Certified</t>
  </si>
  <si>
    <t>Project Funding Certification Requested Herein</t>
  </si>
  <si>
    <t>Flexfields for Funding Sources</t>
  </si>
  <si>
    <t>Amount ($)</t>
  </si>
  <si>
    <t>1.</t>
  </si>
  <si>
    <t>4</t>
  </si>
  <si>
    <t>4821</t>
  </si>
  <si>
    <t>b.</t>
  </si>
  <si>
    <t>4812</t>
  </si>
  <si>
    <t>3.</t>
  </si>
  <si>
    <t>1</t>
  </si>
  <si>
    <t>000000</t>
  </si>
  <si>
    <t>2</t>
  </si>
  <si>
    <t>9600</t>
  </si>
  <si>
    <t>6.</t>
  </si>
  <si>
    <t>Other (specify)</t>
  </si>
  <si>
    <t>a.</t>
  </si>
  <si>
    <t xml:space="preserve">    Total Other</t>
  </si>
  <si>
    <t>7.</t>
  </si>
  <si>
    <t>Supplemental Funding Information</t>
  </si>
  <si>
    <t>Name</t>
  </si>
  <si>
    <t>Signature</t>
  </si>
  <si>
    <t>Date</t>
  </si>
  <si>
    <t>000005</t>
  </si>
  <si>
    <t>6. Final Additional (to cover cost overruns)</t>
  </si>
  <si>
    <t>7. Final Reduction (to account for unexpended funds)</t>
  </si>
  <si>
    <t>8. Final Substitution (last minute funding changes)</t>
  </si>
  <si>
    <t>Enter "x" before Certification Type</t>
  </si>
  <si>
    <t>5. Final (closing of project with no funding changes)</t>
  </si>
  <si>
    <t>Project Manager:</t>
  </si>
  <si>
    <t>ORG #:</t>
  </si>
  <si>
    <t>Director D &amp; C:</t>
  </si>
  <si>
    <t>Funding Sources Anticipated Prior To Project Close-out:</t>
  </si>
  <si>
    <t>Gifts To Be Raised and collected after Project Close-out</t>
  </si>
  <si>
    <t xml:space="preserve">a.  </t>
  </si>
  <si>
    <t xml:space="preserve">b.  </t>
  </si>
  <si>
    <t>CNAC #:</t>
  </si>
  <si>
    <t>CREF #:</t>
  </si>
  <si>
    <t>5xxxxx</t>
  </si>
  <si>
    <t>65xxxx</t>
  </si>
  <si>
    <t>4xxxxx</t>
  </si>
  <si>
    <t>Other</t>
  </si>
  <si>
    <t>Architect/Engineer Reimbursables</t>
  </si>
  <si>
    <t>Renovation</t>
  </si>
  <si>
    <t>New</t>
  </si>
  <si>
    <t>New/Renovation</t>
  </si>
  <si>
    <t>Equipment/Instruments</t>
  </si>
  <si>
    <t>Roofing</t>
  </si>
  <si>
    <t>Security</t>
  </si>
  <si>
    <t>Check ok</t>
  </si>
  <si>
    <t>Facilities Renewal</t>
  </si>
  <si>
    <t>Subtotal</t>
  </si>
  <si>
    <t>Facilities Renewal - Façade</t>
  </si>
  <si>
    <t>Facilities Renewal - Landscape</t>
  </si>
  <si>
    <t>Facilities Renewal - Mechanical</t>
  </si>
  <si>
    <t>Facilities Renewal - Roofing</t>
  </si>
  <si>
    <t>Facilities Renewal - Security</t>
  </si>
  <si>
    <t>Landscaping/Site Development</t>
  </si>
  <si>
    <t>or owed during a given fiscal year is based on the average positive or negative project funding balance during</t>
  </si>
  <si>
    <t>that year and is credited or charged at the beginning of the following fiscal year.</t>
  </si>
  <si>
    <t>DATE PREPARED:</t>
  </si>
  <si>
    <t>Professional Fees</t>
  </si>
  <si>
    <t>Total</t>
  </si>
  <si>
    <t>PROJECTED PROJECT FUNDING</t>
  </si>
  <si>
    <t>Facilities Renewal Program</t>
  </si>
  <si>
    <t>RFDF</t>
  </si>
  <si>
    <t>Project Management Fee</t>
  </si>
  <si>
    <t>PROJECTED PROJECT SCHEDULE</t>
  </si>
  <si>
    <t>PROJECTED FUNDING FLOW</t>
  </si>
  <si>
    <t>3 QT</t>
  </si>
  <si>
    <t>I have reviewed the project plans and approve the implementation of this project as summarized in the Capital Project Statement.  For all funding sources controlled by</t>
  </si>
  <si>
    <t>debt service amounts projected in this plan are only a projection and that the actual amounts may vary.   I agree that my school or center will be responsible for paying</t>
  </si>
  <si>
    <t>my School or Center, I have confirmed that the funding sources are available and budgeted to the correct project.  I understand that the project costs, interest charges and</t>
  </si>
  <si>
    <t>the actual amounts associated with this project.  (Note that if project funding is from more than one School or Center, representatives of each are to sign this form for their</t>
  </si>
  <si>
    <t>Capital Council Approval Date:</t>
  </si>
  <si>
    <t>Trustee Approval Date:</t>
  </si>
  <si>
    <t>6xxxxx</t>
  </si>
  <si>
    <t>Gifts To Be Raised and collected during Project</t>
  </si>
  <si>
    <t>SCHOOL/CENTER CERTIFICATION REQUEST</t>
  </si>
  <si>
    <t>01xx0x</t>
  </si>
  <si>
    <t>Facilities Services PM  Fee</t>
  </si>
  <si>
    <t>&lt;=$250K-3.3%;   &gt;$250K&amp;&lt;=$5M-2.9%;   &gt;$5M-2.5%</t>
  </si>
  <si>
    <t xml:space="preserve"> is based on an assumed TIF interest rate of </t>
  </si>
  <si>
    <t>%.  Interest earned</t>
  </si>
  <si>
    <t xml:space="preserve"> or owed during a</t>
  </si>
  <si>
    <t>(Interim Construction Financing)</t>
  </si>
  <si>
    <t>nm</t>
  </si>
  <si>
    <t>Interest Earned during Construction Period on</t>
  </si>
  <si>
    <t>Interest Owed during Construction Period on</t>
  </si>
  <si>
    <t>Interim Construction Financing</t>
  </si>
  <si>
    <t>TIF rate</t>
  </si>
  <si>
    <t>Loan Amortization Tables</t>
  </si>
  <si>
    <t>Term (yrs.)</t>
  </si>
  <si>
    <t>Annual Principal + Interest Payment ($) Per $1,000,000 Amortized</t>
  </si>
  <si>
    <t>The interest rate and amortization term will be governed by the University's policy</t>
  </si>
  <si>
    <t xml:space="preserve"> </t>
  </si>
  <si>
    <t>and is credited or charged at the beginning of the following fiscal year.</t>
  </si>
  <si>
    <t>PROJECT TITLE:</t>
  </si>
  <si>
    <t>1 QT</t>
  </si>
  <si>
    <t xml:space="preserve">  Potential gifts to reduce/repay Internal Capital Project Loan</t>
  </si>
  <si>
    <t>Construction</t>
  </si>
  <si>
    <t>Project Contingency</t>
  </si>
  <si>
    <t>Est. Proj. Compl. Date:</t>
  </si>
  <si>
    <t>cost / funding</t>
  </si>
  <si>
    <t>enter 1st fiscal year</t>
  </si>
  <si>
    <t>Signage</t>
  </si>
  <si>
    <t>Construction Bond</t>
  </si>
  <si>
    <t>Misc. Reproductions, Printing, etc.</t>
  </si>
  <si>
    <t>Building Maintenance Equipment</t>
  </si>
  <si>
    <t>PROFESSIONAL FEES</t>
  </si>
  <si>
    <t>Landscape Architect</t>
  </si>
  <si>
    <t>Cost Consultant</t>
  </si>
  <si>
    <t>Legal &amp; Administrative: Permits, etc.</t>
  </si>
  <si>
    <t>Interior Design Consultant</t>
  </si>
  <si>
    <t>Pre-Construction Consultant</t>
  </si>
  <si>
    <t>Scope Development Services</t>
  </si>
  <si>
    <t>CONSTRUCTION</t>
  </si>
  <si>
    <t>Furniture</t>
  </si>
  <si>
    <t>OTHER BUILDING COSTS</t>
  </si>
  <si>
    <t>Utilities Installation to Site</t>
  </si>
  <si>
    <t>Special Fixed Equipment</t>
  </si>
  <si>
    <t>.</t>
  </si>
  <si>
    <t>string text</t>
  </si>
  <si>
    <t xml:space="preserve">   Less: Project Funding Previously Transferred</t>
  </si>
  <si>
    <t>5407</t>
  </si>
  <si>
    <t xml:space="preserve">General Funds and Designated Funds </t>
  </si>
  <si>
    <t>Batch name of journal entry made by School or Center</t>
  </si>
  <si>
    <t>Provisional Amortization Schedule Attached  Yes/No</t>
  </si>
  <si>
    <t>Other Building Costs</t>
  </si>
  <si>
    <t xml:space="preserve">Grants </t>
  </si>
  <si>
    <t>SPENT PRIOR</t>
  </si>
  <si>
    <t>REC'D PRIOR</t>
  </si>
  <si>
    <t>Note:</t>
  </si>
  <si>
    <t>Quarterly Total</t>
  </si>
  <si>
    <t>Cumulative Total</t>
  </si>
  <si>
    <t>Check okay</t>
  </si>
  <si>
    <t>PROJECT / PROGRAM NUMBER:</t>
  </si>
  <si>
    <t>Cumulative Difference: Cash Balance or</t>
  </si>
  <si>
    <t xml:space="preserve">    Total Funding Sources To Be Certified</t>
  </si>
  <si>
    <t>Loan equals difference between Total Project Cost and non-debt funding.</t>
  </si>
  <si>
    <t>under $100,000).  For all funding sources controlled by my school or center, I have confirmed that the funds are available and budgeted appropriately and</t>
  </si>
  <si>
    <t xml:space="preserve">I have transferred them into the project using the appropriate CREF.  For any other funding sources, the appropriate office has made the transfer at my request. </t>
  </si>
  <si>
    <t>Flexfield to Record Funding &amp; Expense for Non-Capital Projects</t>
  </si>
  <si>
    <t>Center 97 CREF:</t>
  </si>
  <si>
    <t xml:space="preserve">    Total Capital Funding Transfers</t>
  </si>
  <si>
    <t>4.</t>
  </si>
  <si>
    <t>SPONSORING CENTER:</t>
  </si>
  <si>
    <t xml:space="preserve">The interest calculation on lines </t>
  </si>
  <si>
    <t>STRING FORMULA DATA -- SAVE!!</t>
  </si>
  <si>
    <t>on Internal Capital Project Loans, and will be subject to agreement by the Treasurer's</t>
  </si>
  <si>
    <t xml:space="preserve"> and </t>
  </si>
  <si>
    <t>Annual Principal + Interest Payment ($) on a Loan of:</t>
  </si>
  <si>
    <t>INTEREST CALCULATIONS</t>
  </si>
  <si>
    <t>Quarterly Cost</t>
  </si>
  <si>
    <t>Quarterly Funding</t>
  </si>
  <si>
    <t>Qtly Borrowing (Excess Funding)</t>
  </si>
  <si>
    <t>Cumulative Cost</t>
  </si>
  <si>
    <t>Cumulative Funding</t>
  </si>
  <si>
    <t>Cumul Borrowing (Excess Funding)</t>
  </si>
  <si>
    <t>Average Quarterly Balance</t>
  </si>
  <si>
    <t>Total Net Charge (Credit)</t>
  </si>
  <si>
    <t>Annual &gt;&gt;</t>
  </si>
  <si>
    <t>PRIOR TO</t>
  </si>
  <si>
    <t>The interest calculation</t>
  </si>
  <si>
    <t>Interest Credit [</t>
  </si>
  <si>
    <t>%]</t>
  </si>
  <si>
    <t>Interest Charge [</t>
  </si>
  <si>
    <t>2 QT</t>
  </si>
  <si>
    <t>4 QT</t>
  </si>
  <si>
    <t>Positive Cash Balances</t>
  </si>
  <si>
    <t>detail in Cell A1</t>
  </si>
  <si>
    <t>of quarterly</t>
  </si>
  <si>
    <t>Capital Funding Transfers</t>
  </si>
  <si>
    <t>Property Acquisition</t>
  </si>
  <si>
    <t>Surveys</t>
  </si>
  <si>
    <t>Demolition</t>
  </si>
  <si>
    <t>Test Borings</t>
  </si>
  <si>
    <t>Non-Structural Improvement</t>
  </si>
  <si>
    <t>a. General Purpose Funds</t>
  </si>
  <si>
    <t>b. Special Purpose Funds</t>
  </si>
  <si>
    <t>c. Designated Investment Income Funds</t>
  </si>
  <si>
    <t>d. Designated Gift Funds</t>
  </si>
  <si>
    <t>1. Initial/Cert 01</t>
  </si>
  <si>
    <t>2. Additional</t>
  </si>
  <si>
    <t>Project GSF:</t>
  </si>
  <si>
    <t>Project Type:</t>
  </si>
  <si>
    <t xml:space="preserve">Initial </t>
  </si>
  <si>
    <t>Revision 1</t>
  </si>
  <si>
    <t>Revision 2</t>
  </si>
  <si>
    <t>TOTAL</t>
  </si>
  <si>
    <t>Phase</t>
  </si>
  <si>
    <t>For Approval</t>
  </si>
  <si>
    <t>Scope Development</t>
  </si>
  <si>
    <t>Appraisal Fee</t>
  </si>
  <si>
    <t>Design</t>
  </si>
  <si>
    <t>Design &amp; Construction</t>
  </si>
  <si>
    <t>Architect and/or Engineer</t>
  </si>
  <si>
    <t>PROJECT MANAGEMENT FEE</t>
  </si>
  <si>
    <t>PROJECT CONTINGENCY</t>
  </si>
  <si>
    <t>Occupancy</t>
  </si>
  <si>
    <t>2.</t>
  </si>
  <si>
    <t>Internal Capital Project Loan</t>
  </si>
  <si>
    <t>J</t>
  </si>
  <si>
    <t>A</t>
  </si>
  <si>
    <t>S</t>
  </si>
  <si>
    <t>O</t>
  </si>
  <si>
    <t>N</t>
  </si>
  <si>
    <t>D</t>
  </si>
  <si>
    <t>F</t>
  </si>
  <si>
    <t>M</t>
  </si>
  <si>
    <t>School/Center Name:</t>
  </si>
  <si>
    <t>Project Title:</t>
  </si>
  <si>
    <t>Project Number:</t>
  </si>
  <si>
    <t>Date Prepared:</t>
  </si>
  <si>
    <t>Flexfield for Capital Budget</t>
  </si>
  <si>
    <t>CNAC</t>
  </si>
  <si>
    <t>ORG</t>
  </si>
  <si>
    <t>BC</t>
  </si>
  <si>
    <t>FUND</t>
  </si>
  <si>
    <t>OBJ</t>
  </si>
  <si>
    <t>PROG</t>
  </si>
  <si>
    <t>CREF</t>
  </si>
  <si>
    <t>Facilities Renewal - Utilities</t>
  </si>
  <si>
    <t>EQUIPMENT &amp; FURNISHINGS</t>
  </si>
  <si>
    <t>Movable, Tech. or Scien. Equip.</t>
  </si>
  <si>
    <t>n/a</t>
  </si>
  <si>
    <t>Telephones &amp; Data</t>
  </si>
  <si>
    <t>Frank Daly</t>
  </si>
  <si>
    <t>Hazardous Materials Removal</t>
  </si>
  <si>
    <t>Mark Wilson</t>
  </si>
  <si>
    <t>Utilities Use During New Const.</t>
  </si>
  <si>
    <t>Subtotal Project Costs</t>
  </si>
  <si>
    <t xml:space="preserve">Project Contingency </t>
  </si>
  <si>
    <t>Subtotal Project Costs w/ Contingency</t>
  </si>
  <si>
    <t>PROJECT TOTALS</t>
  </si>
  <si>
    <t>Benchmark $/GSF</t>
  </si>
  <si>
    <t>Budgeted $/GSF</t>
  </si>
  <si>
    <t>Approved by Director D &amp; C</t>
  </si>
  <si>
    <t>Grants [identify Sponsor]</t>
  </si>
  <si>
    <t xml:space="preserve">    Total Grants</t>
  </si>
  <si>
    <t>960</t>
  </si>
  <si>
    <t>Bid &amp; Award</t>
  </si>
  <si>
    <t>PROJECTED EXPENDITURE FLOW</t>
  </si>
  <si>
    <t>PROJECTED PROJECT BUDGET</t>
  </si>
  <si>
    <t>Design &amp; Documentation</t>
  </si>
  <si>
    <t>S/C Name:</t>
  </si>
  <si>
    <t>Provost and/or EVP Approval Date:</t>
  </si>
  <si>
    <t>Post Project Close-out</t>
  </si>
  <si>
    <t>Project #:</t>
  </si>
  <si>
    <t>Program #:</t>
  </si>
  <si>
    <t>Specialty Consultants</t>
  </si>
  <si>
    <t>Security Systems</t>
  </si>
  <si>
    <t>Gifts Pledged to be collected after Project Close-out</t>
  </si>
  <si>
    <t xml:space="preserve">Scope Development </t>
  </si>
  <si>
    <t>SCHOOL/CENTER NOTICE OF TRANSFER OF FUNDING (FOR PROJECTS LESS THAN $100,000)</t>
  </si>
  <si>
    <t>Please return the completed and signed Form to the Design and Construction Project Manager in the Division of Facilities Services.</t>
  </si>
  <si>
    <t>For projects with budgets less than $250K and without an Internal Capital Loan please return the completed and signed Form to the Design and Construction Project Manager in the Division of Facilities Services.</t>
  </si>
  <si>
    <t>respective funding.  Signatures of AVP for Facilities Finance and University Engineer are required if Facilities Renewal Program funding is to be provided.)</t>
  </si>
  <si>
    <t>Associate Vice President Facilities Finance</t>
  </si>
  <si>
    <t>Project Close-out</t>
  </si>
  <si>
    <t>Capital Gifts</t>
  </si>
  <si>
    <t>Capital Gift Pledges paid or expected to be paid prior to Project Close-out</t>
  </si>
  <si>
    <t xml:space="preserve">    Total Capital Gifts prior to Project Close-out</t>
  </si>
  <si>
    <t>Darrin Reazor</t>
  </si>
  <si>
    <t>f. Other</t>
  </si>
  <si>
    <t>e. School/Center Renewal &amp; Replacement Fund</t>
  </si>
  <si>
    <t>Facilities Renewal Program Funding</t>
  </si>
  <si>
    <t xml:space="preserve">    Total Facilities Renewal Program Funding</t>
  </si>
  <si>
    <t>Estimated Project     Close-out Date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</si>
</sst>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\'&quot;$&quot;#,##0"/>
    <numFmt numFmtId="167" formatCode="\'&quot;$&quot;##,###"/>
    <numFmt numFmtId="168" formatCode="\ &quot;$&quot;##,###"/>
    <numFmt numFmtId="169" formatCode="_(* #,##0_);_(* \(#,##0\);_(* &quot;-&quot;??_);_(@_)"/>
    <numFmt numFmtId="170" formatCode="0.000000%"/>
    <numFmt numFmtId="171" formatCode="0.0"/>
    <numFmt numFmtId="172" formatCode="0.0%"/>
    <numFmt numFmtId="173" formatCode="_(* #,##0.0_);_(* \(#,##0.0\);_(* &quot;-&quot;??_);_(@_)"/>
    <numFmt numFmtId="174" formatCode="mmmm\ d\,\ yyyy"/>
    <numFmt numFmtId="175" formatCode="_(* #,##0.000_);_(* \(#,##0.000\);_(* &quot;-&quot;??_);_(@_)"/>
    <numFmt numFmtId="176" formatCode="&quot;$&quot;#,##0.0"/>
    <numFmt numFmtId="177" formatCode="&quot;$&quot;#,##0.0_);\(&quot;$&quot;#,##0.0\)"/>
    <numFmt numFmtId="178" formatCode="000"/>
    <numFmt numFmtId="179" formatCode="0000"/>
    <numFmt numFmtId="180" formatCode="000000"/>
    <numFmt numFmtId="181" formatCode="00000.00"/>
    <numFmt numFmtId="182" formatCode="00000"/>
    <numFmt numFmtId="183" formatCode="0.00_);[Red]\(0.00\)"/>
    <numFmt numFmtId="184" formatCode="00"/>
  </numFmts>
  <fonts count="3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55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0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6"/>
      <color indexed="8"/>
      <name val="Times New Roman"/>
      <family val="1"/>
    </font>
    <font>
      <b/>
      <sz val="6"/>
      <name val="Times New Roman"/>
      <family val="1"/>
    </font>
    <font>
      <sz val="6"/>
      <color indexed="12"/>
      <name val="Times New Roman"/>
      <family val="1"/>
    </font>
    <font>
      <sz val="8"/>
      <color indexed="12"/>
      <name val="Times New Roman"/>
      <family val="1"/>
    </font>
    <font>
      <sz val="9"/>
      <name val="Arial"/>
      <family val="0"/>
    </font>
    <font>
      <sz val="8"/>
      <color indexed="8"/>
      <name val="Times New Roman"/>
      <family val="1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centerContinuous"/>
    </xf>
    <xf numFmtId="0" fontId="0" fillId="2" borderId="4" xfId="0" applyFill="1" applyBorder="1" applyAlignment="1">
      <alignment/>
    </xf>
    <xf numFmtId="10" fontId="0" fillId="0" borderId="0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37" fontId="1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3" fontId="0" fillId="0" borderId="0" xfId="15" applyAlignment="1">
      <alignment/>
    </xf>
    <xf numFmtId="43" fontId="0" fillId="0" borderId="0" xfId="15" applyNumberFormat="1" applyAlignment="1">
      <alignment/>
    </xf>
    <xf numFmtId="0" fontId="3" fillId="0" borderId="0" xfId="0" applyFont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0" fontId="1" fillId="3" borderId="6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10" fontId="0" fillId="0" borderId="14" xfId="0" applyNumberForma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10" fontId="0" fillId="0" borderId="2" xfId="0" applyNumberFormat="1" applyBorder="1" applyAlignment="1" applyProtection="1">
      <alignment/>
      <protection/>
    </xf>
    <xf numFmtId="10" fontId="0" fillId="0" borderId="5" xfId="0" applyNumberFormat="1" applyBorder="1" applyAlignment="1" applyProtection="1">
      <alignment/>
      <protection/>
    </xf>
    <xf numFmtId="10" fontId="0" fillId="0" borderId="15" xfId="0" applyNumberFormat="1" applyBorder="1" applyAlignment="1" applyProtection="1">
      <alignment/>
      <protection/>
    </xf>
    <xf numFmtId="0" fontId="12" fillId="1" borderId="0" xfId="0" applyFont="1" applyFill="1" applyAlignment="1">
      <alignment horizontal="left"/>
    </xf>
    <xf numFmtId="49" fontId="16" fillId="4" borderId="0" xfId="0" applyNumberFormat="1" applyFont="1" applyFill="1" applyAlignment="1">
      <alignment/>
    </xf>
    <xf numFmtId="0" fontId="16" fillId="4" borderId="0" xfId="0" applyNumberFormat="1" applyFont="1" applyFill="1" applyAlignment="1">
      <alignment/>
    </xf>
    <xf numFmtId="0" fontId="16" fillId="4" borderId="0" xfId="0" applyNumberFormat="1" applyFont="1" applyFill="1" applyBorder="1" applyAlignment="1">
      <alignment/>
    </xf>
    <xf numFmtId="49" fontId="18" fillId="4" borderId="0" xfId="0" applyNumberFormat="1" applyFont="1" applyFill="1" applyAlignment="1">
      <alignment/>
    </xf>
    <xf numFmtId="49" fontId="19" fillId="4" borderId="0" xfId="0" applyNumberFormat="1" applyFont="1" applyFill="1" applyAlignment="1">
      <alignment/>
    </xf>
    <xf numFmtId="49" fontId="16" fillId="4" borderId="0" xfId="0" applyNumberFormat="1" applyFont="1" applyFill="1" applyBorder="1" applyAlignment="1">
      <alignment horizontal="center"/>
    </xf>
    <xf numFmtId="49" fontId="16" fillId="4" borderId="0" xfId="0" applyNumberFormat="1" applyFont="1" applyFill="1" applyAlignment="1">
      <alignment horizontal="center"/>
    </xf>
    <xf numFmtId="0" fontId="20" fillId="4" borderId="16" xfId="0" applyNumberFormat="1" applyFont="1" applyFill="1" applyBorder="1" applyAlignment="1">
      <alignment/>
    </xf>
    <xf numFmtId="0" fontId="16" fillId="4" borderId="16" xfId="0" applyNumberFormat="1" applyFont="1" applyFill="1" applyBorder="1" applyAlignment="1">
      <alignment/>
    </xf>
    <xf numFmtId="0" fontId="16" fillId="4" borderId="17" xfId="0" applyNumberFormat="1" applyFont="1" applyFill="1" applyBorder="1" applyAlignment="1">
      <alignment/>
    </xf>
    <xf numFmtId="5" fontId="20" fillId="4" borderId="15" xfId="0" applyNumberFormat="1" applyFont="1" applyFill="1" applyBorder="1" applyAlignment="1">
      <alignment/>
    </xf>
    <xf numFmtId="49" fontId="16" fillId="4" borderId="13" xfId="0" applyNumberFormat="1" applyFont="1" applyFill="1" applyBorder="1" applyAlignment="1">
      <alignment horizontal="center"/>
    </xf>
    <xf numFmtId="49" fontId="16" fillId="4" borderId="0" xfId="0" applyNumberFormat="1" applyFont="1" applyFill="1" applyAlignment="1" quotePrefix="1">
      <alignment horizontal="center"/>
    </xf>
    <xf numFmtId="49" fontId="16" fillId="4" borderId="2" xfId="0" applyNumberFormat="1" applyFont="1" applyFill="1" applyBorder="1" applyAlignment="1">
      <alignment/>
    </xf>
    <xf numFmtId="0" fontId="16" fillId="4" borderId="5" xfId="0" applyNumberFormat="1" applyFont="1" applyFill="1" applyBorder="1" applyAlignment="1">
      <alignment/>
    </xf>
    <xf numFmtId="49" fontId="16" fillId="4" borderId="0" xfId="0" applyNumberFormat="1" applyFont="1" applyFill="1" applyBorder="1" applyAlignment="1">
      <alignment/>
    </xf>
    <xf numFmtId="49" fontId="16" fillId="4" borderId="7" xfId="0" applyNumberFormat="1" applyFont="1" applyFill="1" applyBorder="1" applyAlignment="1">
      <alignment/>
    </xf>
    <xf numFmtId="169" fontId="16" fillId="4" borderId="8" xfId="15" applyNumberFormat="1" applyFont="1" applyFill="1" applyBorder="1" applyAlignment="1">
      <alignment/>
    </xf>
    <xf numFmtId="49" fontId="16" fillId="4" borderId="1" xfId="0" applyNumberFormat="1" applyFont="1" applyFill="1" applyBorder="1" applyAlignment="1">
      <alignment/>
    </xf>
    <xf numFmtId="0" fontId="16" fillId="4" borderId="9" xfId="0" applyNumberFormat="1" applyFont="1" applyFill="1" applyBorder="1" applyAlignment="1">
      <alignment/>
    </xf>
    <xf numFmtId="0" fontId="16" fillId="4" borderId="10" xfId="0" applyNumberFormat="1" applyFont="1" applyFill="1" applyBorder="1" applyAlignment="1">
      <alignment/>
    </xf>
    <xf numFmtId="49" fontId="20" fillId="4" borderId="16" xfId="0" applyNumberFormat="1" applyFont="1" applyFill="1" applyBorder="1" applyAlignment="1">
      <alignment/>
    </xf>
    <xf numFmtId="0" fontId="18" fillId="4" borderId="0" xfId="0" applyNumberFormat="1" applyFont="1" applyFill="1" applyAlignment="1">
      <alignment/>
    </xf>
    <xf numFmtId="0" fontId="20" fillId="4" borderId="0" xfId="0" applyNumberFormat="1" applyFont="1" applyFill="1" applyAlignment="1">
      <alignment/>
    </xf>
    <xf numFmtId="0" fontId="20" fillId="4" borderId="0" xfId="0" applyNumberFormat="1" applyFont="1" applyFill="1" applyAlignment="1">
      <alignment horizontal="center"/>
    </xf>
    <xf numFmtId="0" fontId="16" fillId="4" borderId="0" xfId="0" applyNumberFormat="1" applyFont="1" applyFill="1" applyAlignment="1">
      <alignment horizontal="center"/>
    </xf>
    <xf numFmtId="49" fontId="16" fillId="4" borderId="0" xfId="0" applyNumberFormat="1" applyFont="1" applyFill="1" applyAlignment="1">
      <alignment horizontal="right"/>
    </xf>
    <xf numFmtId="0" fontId="16" fillId="4" borderId="0" xfId="0" applyNumberFormat="1" applyFont="1" applyFill="1" applyAlignment="1">
      <alignment horizontal="center"/>
    </xf>
    <xf numFmtId="0" fontId="16" fillId="4" borderId="0" xfId="0" applyNumberFormat="1" applyFont="1" applyFill="1" applyAlignment="1">
      <alignment horizontal="left"/>
    </xf>
    <xf numFmtId="37" fontId="16" fillId="4" borderId="0" xfId="0" applyNumberFormat="1" applyFont="1" applyFill="1" applyAlignment="1">
      <alignment/>
    </xf>
    <xf numFmtId="0" fontId="16" fillId="4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Border="1" applyAlignment="1">
      <alignment horizontal="left"/>
    </xf>
    <xf numFmtId="37" fontId="16" fillId="4" borderId="0" xfId="0" applyNumberFormat="1" applyFont="1" applyFill="1" applyBorder="1" applyAlignment="1">
      <alignment/>
    </xf>
    <xf numFmtId="49" fontId="16" fillId="4" borderId="17" xfId="0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 quotePrefix="1">
      <alignment horizontal="center"/>
    </xf>
    <xf numFmtId="37" fontId="16" fillId="4" borderId="0" xfId="0" applyNumberFormat="1" applyFont="1" applyFill="1" applyAlignment="1">
      <alignment horizontal="center"/>
    </xf>
    <xf numFmtId="37" fontId="16" fillId="4" borderId="0" xfId="0" applyNumberFormat="1" applyFont="1" applyFill="1" applyBorder="1" applyAlignment="1">
      <alignment horizontal="right"/>
    </xf>
    <xf numFmtId="0" fontId="20" fillId="4" borderId="0" xfId="0" applyNumberFormat="1" applyFont="1" applyFill="1" applyAlignment="1">
      <alignment horizontal="left"/>
    </xf>
    <xf numFmtId="0" fontId="20" fillId="4" borderId="16" xfId="0" applyNumberFormat="1" applyFont="1" applyFill="1" applyBorder="1" applyAlignment="1">
      <alignment horizontal="left"/>
    </xf>
    <xf numFmtId="0" fontId="20" fillId="4" borderId="17" xfId="0" applyNumberFormat="1" applyFont="1" applyFill="1" applyBorder="1" applyAlignment="1">
      <alignment horizontal="left"/>
    </xf>
    <xf numFmtId="37" fontId="20" fillId="4" borderId="15" xfId="0" applyNumberFormat="1" applyFont="1" applyFill="1" applyBorder="1" applyAlignment="1">
      <alignment/>
    </xf>
    <xf numFmtId="37" fontId="20" fillId="4" borderId="0" xfId="0" applyNumberFormat="1" applyFont="1" applyFill="1" applyBorder="1" applyAlignment="1">
      <alignment/>
    </xf>
    <xf numFmtId="49" fontId="20" fillId="4" borderId="0" xfId="0" applyNumberFormat="1" applyFont="1" applyFill="1" applyAlignment="1">
      <alignment/>
    </xf>
    <xf numFmtId="0" fontId="16" fillId="4" borderId="16" xfId="0" applyNumberFormat="1" applyFont="1" applyFill="1" applyBorder="1" applyAlignment="1">
      <alignment horizontal="left"/>
    </xf>
    <xf numFmtId="0" fontId="16" fillId="4" borderId="17" xfId="0" applyNumberFormat="1" applyFont="1" applyFill="1" applyBorder="1" applyAlignment="1">
      <alignment horizontal="left"/>
    </xf>
    <xf numFmtId="37" fontId="16" fillId="4" borderId="15" xfId="0" applyNumberFormat="1" applyFont="1" applyFill="1" applyBorder="1" applyAlignment="1">
      <alignment horizontal="right"/>
    </xf>
    <xf numFmtId="0" fontId="16" fillId="4" borderId="9" xfId="0" applyNumberFormat="1" applyFont="1" applyFill="1" applyBorder="1" applyAlignment="1">
      <alignment horizontal="left"/>
    </xf>
    <xf numFmtId="0" fontId="16" fillId="4" borderId="0" xfId="0" applyNumberFormat="1" applyFont="1" applyFill="1" applyAlignment="1">
      <alignment/>
    </xf>
    <xf numFmtId="178" fontId="16" fillId="4" borderId="13" xfId="0" applyNumberFormat="1" applyFont="1" applyFill="1" applyBorder="1" applyAlignment="1">
      <alignment horizontal="center"/>
    </xf>
    <xf numFmtId="178" fontId="16" fillId="4" borderId="0" xfId="0" applyNumberFormat="1" applyFont="1" applyFill="1" applyBorder="1" applyAlignment="1">
      <alignment/>
    </xf>
    <xf numFmtId="178" fontId="16" fillId="4" borderId="0" xfId="0" applyNumberFormat="1" applyFont="1" applyFill="1" applyBorder="1" applyAlignment="1">
      <alignment horizontal="center"/>
    </xf>
    <xf numFmtId="178" fontId="16" fillId="4" borderId="0" xfId="0" applyNumberFormat="1" applyFont="1" applyFill="1" applyAlignment="1">
      <alignment/>
    </xf>
    <xf numFmtId="178" fontId="16" fillId="4" borderId="17" xfId="0" applyNumberFormat="1" applyFont="1" applyFill="1" applyBorder="1" applyAlignment="1">
      <alignment horizontal="center"/>
    </xf>
    <xf numFmtId="178" fontId="16" fillId="4" borderId="0" xfId="0" applyNumberFormat="1" applyFont="1" applyFill="1" applyAlignment="1">
      <alignment horizontal="center"/>
    </xf>
    <xf numFmtId="178" fontId="16" fillId="4" borderId="9" xfId="0" applyNumberFormat="1" applyFont="1" applyFill="1" applyBorder="1" applyAlignment="1">
      <alignment/>
    </xf>
    <xf numFmtId="179" fontId="16" fillId="4" borderId="0" xfId="0" applyNumberFormat="1" applyFont="1" applyFill="1" applyBorder="1" applyAlignment="1">
      <alignment/>
    </xf>
    <xf numFmtId="179" fontId="16" fillId="4" borderId="0" xfId="0" applyNumberFormat="1" applyFont="1" applyFill="1" applyBorder="1" applyAlignment="1">
      <alignment horizontal="center"/>
    </xf>
    <xf numFmtId="179" fontId="16" fillId="4" borderId="13" xfId="0" applyNumberFormat="1" applyFont="1" applyFill="1" applyBorder="1" applyAlignment="1">
      <alignment horizontal="center"/>
    </xf>
    <xf numFmtId="179" fontId="16" fillId="4" borderId="0" xfId="0" applyNumberFormat="1" applyFont="1" applyFill="1" applyAlignment="1">
      <alignment/>
    </xf>
    <xf numFmtId="179" fontId="16" fillId="4" borderId="17" xfId="0" applyNumberFormat="1" applyFont="1" applyFill="1" applyBorder="1" applyAlignment="1">
      <alignment horizontal="center"/>
    </xf>
    <xf numFmtId="179" fontId="16" fillId="4" borderId="0" xfId="0" applyNumberFormat="1" applyFont="1" applyFill="1" applyAlignment="1">
      <alignment horizontal="center"/>
    </xf>
    <xf numFmtId="179" fontId="16" fillId="4" borderId="0" xfId="0" applyNumberFormat="1" applyFont="1" applyFill="1" applyAlignment="1">
      <alignment horizontal="left"/>
    </xf>
    <xf numFmtId="179" fontId="16" fillId="4" borderId="9" xfId="0" applyNumberFormat="1" applyFont="1" applyFill="1" applyBorder="1" applyAlignment="1">
      <alignment/>
    </xf>
    <xf numFmtId="180" fontId="16" fillId="4" borderId="0" xfId="0" applyNumberFormat="1" applyFont="1" applyFill="1" applyBorder="1" applyAlignment="1">
      <alignment/>
    </xf>
    <xf numFmtId="180" fontId="16" fillId="4" borderId="0" xfId="0" applyNumberFormat="1" applyFont="1" applyFill="1" applyBorder="1" applyAlignment="1">
      <alignment horizontal="center"/>
    </xf>
    <xf numFmtId="180" fontId="16" fillId="4" borderId="13" xfId="0" applyNumberFormat="1" applyFont="1" applyFill="1" applyBorder="1" applyAlignment="1">
      <alignment horizontal="center"/>
    </xf>
    <xf numFmtId="180" fontId="16" fillId="4" borderId="0" xfId="0" applyNumberFormat="1" applyFont="1" applyFill="1" applyAlignment="1">
      <alignment/>
    </xf>
    <xf numFmtId="180" fontId="16" fillId="4" borderId="17" xfId="0" applyNumberFormat="1" applyFont="1" applyFill="1" applyBorder="1" applyAlignment="1">
      <alignment horizontal="center"/>
    </xf>
    <xf numFmtId="180" fontId="16" fillId="4" borderId="0" xfId="0" applyNumberFormat="1" applyFont="1" applyFill="1" applyAlignment="1">
      <alignment horizontal="center"/>
    </xf>
    <xf numFmtId="180" fontId="16" fillId="4" borderId="9" xfId="0" applyNumberFormat="1" applyFont="1" applyFill="1" applyBorder="1" applyAlignment="1">
      <alignment/>
    </xf>
    <xf numFmtId="49" fontId="17" fillId="4" borderId="0" xfId="0" applyNumberFormat="1" applyFont="1" applyFill="1" applyAlignment="1">
      <alignment horizontal="center"/>
    </xf>
    <xf numFmtId="181" fontId="19" fillId="4" borderId="0" xfId="0" applyNumberFormat="1" applyFont="1" applyFill="1" applyAlignment="1">
      <alignment horizontal="left"/>
    </xf>
    <xf numFmtId="14" fontId="19" fillId="4" borderId="0" xfId="0" applyNumberFormat="1" applyFont="1" applyFill="1" applyAlignment="1">
      <alignment horizontal="left"/>
    </xf>
    <xf numFmtId="0" fontId="0" fillId="3" borderId="1" xfId="0" applyFill="1" applyBorder="1" applyAlignment="1">
      <alignment/>
    </xf>
    <xf numFmtId="0" fontId="0" fillId="5" borderId="13" xfId="0" applyFill="1" applyBorder="1" applyAlignment="1">
      <alignment/>
    </xf>
    <xf numFmtId="164" fontId="1" fillId="0" borderId="6" xfId="0" applyNumberFormat="1" applyFont="1" applyBorder="1" applyAlignment="1" applyProtection="1">
      <alignment/>
      <protection hidden="1"/>
    </xf>
    <xf numFmtId="164" fontId="1" fillId="0" borderId="8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3" fontId="8" fillId="0" borderId="0" xfId="0" applyNumberFormat="1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3" fontId="1" fillId="0" borderId="0" xfId="0" applyNumberFormat="1" applyFont="1" applyAlignment="1" applyProtection="1">
      <alignment horizontal="centerContinuous"/>
      <protection hidden="1"/>
    </xf>
    <xf numFmtId="3" fontId="1" fillId="0" borderId="0" xfId="0" applyNumberFormat="1" applyFont="1" applyBorder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3" fontId="1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3" fontId="1" fillId="0" borderId="0" xfId="0" applyNumberFormat="1" applyFont="1" applyBorder="1" applyAlignment="1" applyProtection="1">
      <alignment/>
      <protection hidden="1"/>
    </xf>
    <xf numFmtId="14" fontId="1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left"/>
      <protection hidden="1"/>
    </xf>
    <xf numFmtId="3" fontId="1" fillId="0" borderId="6" xfId="0" applyNumberFormat="1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17" fontId="2" fillId="0" borderId="5" xfId="0" applyNumberFormat="1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left"/>
      <protection hidden="1"/>
    </xf>
    <xf numFmtId="3" fontId="1" fillId="0" borderId="10" xfId="0" applyNumberFormat="1" applyFont="1" applyBorder="1" applyAlignment="1" applyProtection="1">
      <alignment horizontal="left"/>
      <protection hidden="1"/>
    </xf>
    <xf numFmtId="3" fontId="1" fillId="0" borderId="8" xfId="0" applyNumberFormat="1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1" fillId="0" borderId="22" xfId="0" applyFont="1" applyBorder="1" applyAlignment="1" applyProtection="1">
      <alignment horizontal="left"/>
      <protection hidden="1"/>
    </xf>
    <xf numFmtId="0" fontId="1" fillId="0" borderId="7" xfId="0" applyFont="1" applyBorder="1" applyAlignment="1" applyProtection="1">
      <alignment/>
      <protection hidden="1"/>
    </xf>
    <xf numFmtId="3" fontId="1" fillId="0" borderId="0" xfId="0" applyNumberFormat="1" applyFont="1" applyBorder="1" applyAlignment="1" applyProtection="1">
      <alignment horizontal="left"/>
      <protection hidden="1"/>
    </xf>
    <xf numFmtId="3" fontId="1" fillId="0" borderId="8" xfId="0" applyNumberFormat="1" applyFont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23" xfId="0" applyFont="1" applyFill="1" applyBorder="1" applyAlignment="1" applyProtection="1">
      <alignment/>
      <protection hidden="1"/>
    </xf>
    <xf numFmtId="0" fontId="1" fillId="0" borderId="8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3" fontId="1" fillId="0" borderId="0" xfId="0" applyNumberFormat="1" applyFont="1" applyBorder="1" applyAlignment="1" applyProtection="1">
      <alignment horizontal="right"/>
      <protection hidden="1"/>
    </xf>
    <xf numFmtId="3" fontId="1" fillId="0" borderId="8" xfId="0" applyNumberFormat="1" applyFont="1" applyBorder="1" applyAlignment="1" applyProtection="1">
      <alignment horizontal="right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3" fontId="1" fillId="0" borderId="8" xfId="0" applyNumberFormat="1" applyFont="1" applyBorder="1" applyAlignment="1" applyProtection="1">
      <alignment horizontal="center"/>
      <protection hidden="1"/>
    </xf>
    <xf numFmtId="0" fontId="1" fillId="0" borderId="26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8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14" fontId="1" fillId="0" borderId="10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9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6" fillId="3" borderId="13" xfId="0" applyFont="1" applyFill="1" applyBorder="1" applyAlignment="1" applyProtection="1">
      <alignment/>
      <protection hidden="1"/>
    </xf>
    <xf numFmtId="164" fontId="1" fillId="3" borderId="26" xfId="0" applyNumberFormat="1" applyFont="1" applyFill="1" applyBorder="1" applyAlignment="1" applyProtection="1">
      <alignment/>
      <protection hidden="1"/>
    </xf>
    <xf numFmtId="164" fontId="5" fillId="0" borderId="19" xfId="0" applyNumberFormat="1" applyFont="1" applyBorder="1" applyAlignment="1" applyProtection="1">
      <alignment/>
      <protection hidden="1"/>
    </xf>
    <xf numFmtId="3" fontId="5" fillId="0" borderId="0" xfId="0" applyNumberFormat="1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right"/>
      <protection hidden="1"/>
    </xf>
    <xf numFmtId="164" fontId="4" fillId="0" borderId="19" xfId="0" applyNumberFormat="1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164" fontId="5" fillId="0" borderId="26" xfId="0" applyNumberFormat="1" applyFont="1" applyBorder="1" applyAlignment="1" applyProtection="1">
      <alignment/>
      <protection hidden="1"/>
    </xf>
    <xf numFmtId="164" fontId="4" fillId="0" borderId="26" xfId="0" applyNumberFormat="1" applyFont="1" applyBorder="1" applyAlignment="1" applyProtection="1">
      <alignment horizontal="right"/>
      <protection hidden="1"/>
    </xf>
    <xf numFmtId="164" fontId="5" fillId="0" borderId="8" xfId="0" applyNumberFormat="1" applyFont="1" applyBorder="1" applyAlignment="1" applyProtection="1">
      <alignment/>
      <protection hidden="1"/>
    </xf>
    <xf numFmtId="0" fontId="1" fillId="0" borderId="7" xfId="0" applyFont="1" applyBorder="1" applyAlignment="1" applyProtection="1">
      <alignment horizontal="left"/>
      <protection hidden="1"/>
    </xf>
    <xf numFmtId="164" fontId="1" fillId="0" borderId="8" xfId="0" applyNumberFormat="1" applyFont="1" applyBorder="1" applyAlignment="1" applyProtection="1">
      <alignment horizontal="right"/>
      <protection hidden="1"/>
    </xf>
    <xf numFmtId="164" fontId="1" fillId="3" borderId="22" xfId="0" applyNumberFormat="1" applyFont="1" applyFill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 horizontal="right"/>
      <protection hidden="1"/>
    </xf>
    <xf numFmtId="164" fontId="2" fillId="0" borderId="10" xfId="0" applyNumberFormat="1" applyFont="1" applyBorder="1" applyAlignment="1" applyProtection="1">
      <alignment/>
      <protection hidden="1"/>
    </xf>
    <xf numFmtId="164" fontId="7" fillId="0" borderId="26" xfId="0" applyNumberFormat="1" applyFont="1" applyBorder="1" applyAlignment="1" applyProtection="1">
      <alignment horizontal="right"/>
      <protection hidden="1"/>
    </xf>
    <xf numFmtId="164" fontId="7" fillId="0" borderId="9" xfId="0" applyNumberFormat="1" applyFont="1" applyBorder="1" applyAlignment="1" applyProtection="1">
      <alignment horizontal="right"/>
      <protection hidden="1"/>
    </xf>
    <xf numFmtId="164" fontId="7" fillId="0" borderId="21" xfId="0" applyNumberFormat="1" applyFont="1" applyBorder="1" applyAlignment="1" applyProtection="1">
      <alignment horizontal="right"/>
      <protection hidden="1"/>
    </xf>
    <xf numFmtId="164" fontId="7" fillId="0" borderId="10" xfId="0" applyNumberFormat="1" applyFont="1" applyBorder="1" applyAlignment="1" applyProtection="1">
      <alignment horizontal="right"/>
      <protection hidden="1"/>
    </xf>
    <xf numFmtId="164" fontId="7" fillId="0" borderId="0" xfId="0" applyNumberFormat="1" applyFont="1" applyBorder="1" applyAlignment="1" applyProtection="1">
      <alignment horizontal="right"/>
      <protection hidden="1"/>
    </xf>
    <xf numFmtId="164" fontId="2" fillId="0" borderId="22" xfId="0" applyNumberFormat="1" applyFont="1" applyBorder="1" applyAlignment="1" applyProtection="1">
      <alignment horizontal="left"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 horizontal="right"/>
      <protection hidden="1"/>
    </xf>
    <xf numFmtId="164" fontId="2" fillId="0" borderId="15" xfId="0" applyNumberFormat="1" applyFont="1" applyBorder="1" applyAlignment="1" applyProtection="1">
      <alignment/>
      <protection hidden="1"/>
    </xf>
    <xf numFmtId="164" fontId="7" fillId="0" borderId="13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 horizontal="left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1" fillId="0" borderId="0" xfId="0" applyNumberFormat="1" applyFont="1" applyAlignment="1" applyProtection="1">
      <alignment/>
      <protection hidden="1"/>
    </xf>
    <xf numFmtId="0" fontId="6" fillId="3" borderId="19" xfId="0" applyFont="1" applyFill="1" applyBorder="1" applyAlignment="1" applyProtection="1">
      <alignment/>
      <protection hidden="1"/>
    </xf>
    <xf numFmtId="164" fontId="1" fillId="0" borderId="0" xfId="0" applyNumberFormat="1" applyFont="1" applyBorder="1" applyAlignment="1" applyProtection="1">
      <alignment horizontal="right"/>
      <protection hidden="1"/>
    </xf>
    <xf numFmtId="164" fontId="1" fillId="3" borderId="19" xfId="0" applyNumberFormat="1" applyFont="1" applyFill="1" applyBorder="1" applyAlignment="1" applyProtection="1">
      <alignment/>
      <protection hidden="1"/>
    </xf>
    <xf numFmtId="164" fontId="2" fillId="0" borderId="8" xfId="0" applyNumberFormat="1" applyFont="1" applyBorder="1" applyAlignment="1" applyProtection="1">
      <alignment/>
      <protection hidden="1"/>
    </xf>
    <xf numFmtId="164" fontId="5" fillId="0" borderId="19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64" fontId="5" fillId="0" borderId="26" xfId="0" applyNumberFormat="1" applyFont="1" applyBorder="1" applyAlignment="1" applyProtection="1">
      <alignment horizontal="right"/>
      <protection hidden="1"/>
    </xf>
    <xf numFmtId="164" fontId="1" fillId="0" borderId="0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164" fontId="7" fillId="0" borderId="22" xfId="0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3" fontId="1" fillId="0" borderId="19" xfId="0" applyNumberFormat="1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5" fontId="2" fillId="0" borderId="10" xfId="0" applyNumberFormat="1" applyFont="1" applyBorder="1" applyAlignment="1" applyProtection="1">
      <alignment/>
      <protection hidden="1"/>
    </xf>
    <xf numFmtId="5" fontId="2" fillId="0" borderId="22" xfId="0" applyNumberFormat="1" applyFont="1" applyBorder="1" applyAlignment="1" applyProtection="1">
      <alignment/>
      <protection hidden="1"/>
    </xf>
    <xf numFmtId="5" fontId="2" fillId="0" borderId="9" xfId="0" applyNumberFormat="1" applyFont="1" applyBorder="1" applyAlignment="1" applyProtection="1">
      <alignment horizontal="centerContinuous"/>
      <protection hidden="1"/>
    </xf>
    <xf numFmtId="5" fontId="2" fillId="0" borderId="9" xfId="0" applyNumberFormat="1" applyFont="1" applyBorder="1" applyAlignment="1" applyProtection="1">
      <alignment horizontal="right"/>
      <protection hidden="1"/>
    </xf>
    <xf numFmtId="5" fontId="2" fillId="0" borderId="21" xfId="0" applyNumberFormat="1" applyFont="1" applyBorder="1" applyAlignment="1" applyProtection="1">
      <alignment horizontal="right"/>
      <protection hidden="1"/>
    </xf>
    <xf numFmtId="5" fontId="2" fillId="0" borderId="10" xfId="0" applyNumberFormat="1" applyFont="1" applyBorder="1" applyAlignment="1" applyProtection="1">
      <alignment horizontal="right"/>
      <protection hidden="1"/>
    </xf>
    <xf numFmtId="5" fontId="1" fillId="0" borderId="0" xfId="0" applyNumberFormat="1" applyFont="1" applyBorder="1" applyAlignment="1" applyProtection="1">
      <alignment/>
      <protection hidden="1"/>
    </xf>
    <xf numFmtId="5" fontId="1" fillId="0" borderId="22" xfId="0" applyNumberFormat="1" applyFont="1" applyBorder="1" applyAlignment="1" applyProtection="1">
      <alignment/>
      <protection hidden="1"/>
    </xf>
    <xf numFmtId="5" fontId="1" fillId="0" borderId="0" xfId="0" applyNumberFormat="1" applyFont="1" applyAlignment="1" applyProtection="1">
      <alignment/>
      <protection hidden="1"/>
    </xf>
    <xf numFmtId="164" fontId="1" fillId="0" borderId="0" xfId="0" applyNumberFormat="1" applyFont="1" applyBorder="1" applyAlignment="1" applyProtection="1">
      <alignment horizontal="left"/>
      <protection hidden="1"/>
    </xf>
    <xf numFmtId="5" fontId="2" fillId="0" borderId="0" xfId="0" applyNumberFormat="1" applyFont="1" applyBorder="1" applyAlignment="1" applyProtection="1">
      <alignment/>
      <protection hidden="1"/>
    </xf>
    <xf numFmtId="3" fontId="2" fillId="6" borderId="16" xfId="0" applyNumberFormat="1" applyFont="1" applyFill="1" applyBorder="1" applyAlignment="1" applyProtection="1">
      <alignment horizontal="center"/>
      <protection hidden="1"/>
    </xf>
    <xf numFmtId="3" fontId="2" fillId="6" borderId="17" xfId="0" applyNumberFormat="1" applyFont="1" applyFill="1" applyBorder="1" applyAlignment="1" applyProtection="1">
      <alignment horizontal="center"/>
      <protection hidden="1"/>
    </xf>
    <xf numFmtId="172" fontId="2" fillId="6" borderId="15" xfId="19" applyNumberFormat="1" applyFont="1" applyFill="1" applyBorder="1" applyAlignment="1" applyProtection="1">
      <alignment horizontal="center"/>
      <protection hidden="1"/>
    </xf>
    <xf numFmtId="0" fontId="1" fillId="7" borderId="16" xfId="0" applyFont="1" applyFill="1" applyBorder="1" applyAlignment="1" applyProtection="1">
      <alignment/>
      <protection hidden="1"/>
    </xf>
    <xf numFmtId="3" fontId="1" fillId="7" borderId="17" xfId="0" applyNumberFormat="1" applyFont="1" applyFill="1" applyBorder="1" applyAlignment="1" applyProtection="1">
      <alignment/>
      <protection hidden="1"/>
    </xf>
    <xf numFmtId="0" fontId="2" fillId="7" borderId="17" xfId="0" applyFont="1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1" fillId="7" borderId="15" xfId="0" applyFont="1" applyFill="1" applyBorder="1" applyAlignment="1" applyProtection="1">
      <alignment/>
      <protection hidden="1"/>
    </xf>
    <xf numFmtId="3" fontId="1" fillId="5" borderId="7" xfId="0" applyNumberFormat="1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0" fillId="5" borderId="8" xfId="0" applyFill="1" applyBorder="1" applyAlignment="1" applyProtection="1">
      <alignment/>
      <protection hidden="1"/>
    </xf>
    <xf numFmtId="3" fontId="1" fillId="5" borderId="7" xfId="0" applyNumberFormat="1" applyFont="1" applyFill="1" applyBorder="1" applyAlignment="1" applyProtection="1">
      <alignment horizontal="right"/>
      <protection hidden="1"/>
    </xf>
    <xf numFmtId="3" fontId="1" fillId="3" borderId="2" xfId="0" applyNumberFormat="1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1" fillId="3" borderId="5" xfId="0" applyFont="1" applyFill="1" applyBorder="1" applyAlignment="1" applyProtection="1">
      <alignment/>
      <protection hidden="1"/>
    </xf>
    <xf numFmtId="0" fontId="1" fillId="3" borderId="5" xfId="0" applyFont="1" applyFill="1" applyBorder="1" applyAlignment="1" applyProtection="1">
      <alignment horizontal="right"/>
      <protection hidden="1"/>
    </xf>
    <xf numFmtId="0" fontId="1" fillId="3" borderId="6" xfId="0" applyFont="1" applyFill="1" applyBorder="1" applyAlignment="1" applyProtection="1">
      <alignment/>
      <protection hidden="1"/>
    </xf>
    <xf numFmtId="3" fontId="1" fillId="3" borderId="7" xfId="0" applyNumberFormat="1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right"/>
      <protection hidden="1"/>
    </xf>
    <xf numFmtId="0" fontId="1" fillId="3" borderId="8" xfId="0" applyFont="1" applyFill="1" applyBorder="1" applyAlignment="1" applyProtection="1">
      <alignment/>
      <protection hidden="1"/>
    </xf>
    <xf numFmtId="3" fontId="1" fillId="3" borderId="7" xfId="0" applyNumberFormat="1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/>
      <protection hidden="1"/>
    </xf>
    <xf numFmtId="0" fontId="1" fillId="5" borderId="8" xfId="0" applyFont="1" applyFill="1" applyBorder="1" applyAlignment="1" applyProtection="1">
      <alignment/>
      <protection hidden="1"/>
    </xf>
    <xf numFmtId="3" fontId="1" fillId="5" borderId="1" xfId="0" applyNumberFormat="1" applyFont="1" applyFill="1" applyBorder="1" applyAlignment="1" applyProtection="1">
      <alignment/>
      <protection hidden="1"/>
    </xf>
    <xf numFmtId="3" fontId="1" fillId="3" borderId="1" xfId="0" applyNumberFormat="1" applyFont="1" applyFill="1" applyBorder="1" applyAlignment="1" applyProtection="1">
      <alignment/>
      <protection hidden="1"/>
    </xf>
    <xf numFmtId="0" fontId="1" fillId="3" borderId="9" xfId="0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/>
      <protection hidden="1"/>
    </xf>
    <xf numFmtId="0" fontId="1" fillId="5" borderId="9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1" fillId="3" borderId="9" xfId="0" applyFont="1" applyFill="1" applyBorder="1" applyAlignment="1" applyProtection="1">
      <alignment horizontal="right"/>
      <protection hidden="1"/>
    </xf>
    <xf numFmtId="0" fontId="1" fillId="5" borderId="10" xfId="0" applyFont="1" applyFill="1" applyBorder="1" applyAlignment="1" applyProtection="1">
      <alignment/>
      <protection hidden="1"/>
    </xf>
    <xf numFmtId="0" fontId="1" fillId="8" borderId="16" xfId="0" applyFont="1" applyFill="1" applyBorder="1" applyAlignment="1" applyProtection="1">
      <alignment/>
      <protection hidden="1"/>
    </xf>
    <xf numFmtId="0" fontId="1" fillId="8" borderId="17" xfId="0" applyFont="1" applyFill="1" applyBorder="1" applyAlignment="1" applyProtection="1">
      <alignment/>
      <protection hidden="1"/>
    </xf>
    <xf numFmtId="0" fontId="1" fillId="8" borderId="17" xfId="0" applyFont="1" applyFill="1" applyBorder="1" applyAlignment="1" applyProtection="1">
      <alignment horizontal="left"/>
      <protection hidden="1"/>
    </xf>
    <xf numFmtId="3" fontId="1" fillId="8" borderId="17" xfId="0" applyNumberFormat="1" applyFont="1" applyFill="1" applyBorder="1" applyAlignment="1" applyProtection="1">
      <alignment/>
      <protection hidden="1"/>
    </xf>
    <xf numFmtId="0" fontId="1" fillId="8" borderId="15" xfId="0" applyFont="1" applyFill="1" applyBorder="1" applyAlignment="1" applyProtection="1">
      <alignment/>
      <protection hidden="1"/>
    </xf>
    <xf numFmtId="0" fontId="2" fillId="4" borderId="2" xfId="0" applyFont="1" applyFill="1" applyBorder="1" applyAlignment="1" applyProtection="1">
      <alignment/>
      <protection hidden="1"/>
    </xf>
    <xf numFmtId="3" fontId="1" fillId="4" borderId="6" xfId="0" applyNumberFormat="1" applyFont="1" applyFill="1" applyBorder="1" applyAlignment="1" applyProtection="1">
      <alignment/>
      <protection hidden="1"/>
    </xf>
    <xf numFmtId="0" fontId="1" fillId="4" borderId="2" xfId="0" applyFont="1" applyFill="1" applyBorder="1" applyAlignment="1" applyProtection="1">
      <alignment/>
      <protection hidden="1"/>
    </xf>
    <xf numFmtId="0" fontId="1" fillId="4" borderId="5" xfId="0" applyFont="1" applyFill="1" applyBorder="1" applyAlignment="1" applyProtection="1">
      <alignment/>
      <protection hidden="1"/>
    </xf>
    <xf numFmtId="0" fontId="1" fillId="4" borderId="6" xfId="0" applyFont="1" applyFill="1" applyBorder="1" applyAlignment="1" applyProtection="1">
      <alignment/>
      <protection hidden="1"/>
    </xf>
    <xf numFmtId="17" fontId="2" fillId="4" borderId="5" xfId="0" applyNumberFormat="1" applyFont="1" applyFill="1" applyBorder="1" applyAlignment="1" applyProtection="1">
      <alignment/>
      <protection hidden="1"/>
    </xf>
    <xf numFmtId="0" fontId="1" fillId="4" borderId="18" xfId="0" applyFont="1" applyFill="1" applyBorder="1" applyAlignment="1" applyProtection="1">
      <alignment/>
      <protection hidden="1"/>
    </xf>
    <xf numFmtId="0" fontId="2" fillId="4" borderId="5" xfId="0" applyFont="1" applyFill="1" applyBorder="1" applyAlignment="1" applyProtection="1">
      <alignment/>
      <protection hidden="1"/>
    </xf>
    <xf numFmtId="0" fontId="2" fillId="4" borderId="1" xfId="0" applyFont="1" applyFill="1" applyBorder="1" applyAlignment="1" applyProtection="1">
      <alignment/>
      <protection hidden="1"/>
    </xf>
    <xf numFmtId="3" fontId="1" fillId="4" borderId="10" xfId="0" applyNumberFormat="1" applyFont="1" applyFill="1" applyBorder="1" applyAlignment="1" applyProtection="1">
      <alignment/>
      <protection hidden="1"/>
    </xf>
    <xf numFmtId="0" fontId="1" fillId="4" borderId="1" xfId="0" applyFont="1" applyFill="1" applyBorder="1" applyAlignment="1" applyProtection="1">
      <alignment horizontal="left"/>
      <protection hidden="1"/>
    </xf>
    <xf numFmtId="0" fontId="1" fillId="4" borderId="9" xfId="0" applyFont="1" applyFill="1" applyBorder="1" applyAlignment="1" applyProtection="1">
      <alignment horizontal="left"/>
      <protection hidden="1"/>
    </xf>
    <xf numFmtId="0" fontId="1" fillId="4" borderId="20" xfId="0" applyFont="1" applyFill="1" applyBorder="1" applyAlignment="1" applyProtection="1">
      <alignment horizontal="left"/>
      <protection hidden="1"/>
    </xf>
    <xf numFmtId="0" fontId="1" fillId="4" borderId="10" xfId="0" applyFont="1" applyFill="1" applyBorder="1" applyAlignment="1" applyProtection="1">
      <alignment horizontal="left"/>
      <protection hidden="1"/>
    </xf>
    <xf numFmtId="0" fontId="1" fillId="4" borderId="21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/>
      <protection hidden="1"/>
    </xf>
    <xf numFmtId="0" fontId="1" fillId="4" borderId="5" xfId="0" applyFont="1" applyFill="1" applyBorder="1" applyAlignment="1" applyProtection="1">
      <alignment horizontal="left"/>
      <protection hidden="1"/>
    </xf>
    <xf numFmtId="3" fontId="1" fillId="4" borderId="5" xfId="0" applyNumberFormat="1" applyFont="1" applyFill="1" applyBorder="1" applyAlignment="1" applyProtection="1">
      <alignment/>
      <protection hidden="1"/>
    </xf>
    <xf numFmtId="0" fontId="1" fillId="4" borderId="7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3" fontId="1" fillId="4" borderId="0" xfId="0" applyNumberFormat="1" applyFont="1" applyFill="1" applyBorder="1" applyAlignment="1" applyProtection="1">
      <alignment/>
      <protection hidden="1"/>
    </xf>
    <xf numFmtId="0" fontId="1" fillId="4" borderId="8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164" fontId="1" fillId="4" borderId="0" xfId="0" applyNumberFormat="1" applyFont="1" applyFill="1" applyBorder="1" applyAlignment="1" applyProtection="1">
      <alignment horizontal="right"/>
      <protection hidden="1"/>
    </xf>
    <xf numFmtId="164" fontId="5" fillId="4" borderId="8" xfId="0" applyNumberFormat="1" applyFont="1" applyFill="1" applyBorder="1" applyAlignment="1" applyProtection="1">
      <alignment/>
      <protection hidden="1"/>
    </xf>
    <xf numFmtId="164" fontId="5" fillId="4" borderId="19" xfId="0" applyNumberFormat="1" applyFont="1" applyFill="1" applyBorder="1" applyAlignment="1" applyProtection="1">
      <alignment/>
      <protection hidden="1"/>
    </xf>
    <xf numFmtId="164" fontId="5" fillId="4" borderId="26" xfId="0" applyNumberFormat="1" applyFont="1" applyFill="1" applyBorder="1" applyAlignment="1" applyProtection="1">
      <alignment/>
      <protection hidden="1"/>
    </xf>
    <xf numFmtId="164" fontId="5" fillId="4" borderId="22" xfId="0" applyNumberFormat="1" applyFont="1" applyFill="1" applyBorder="1" applyAlignment="1" applyProtection="1">
      <alignment/>
      <protection hidden="1"/>
    </xf>
    <xf numFmtId="0" fontId="1" fillId="4" borderId="5" xfId="0" applyFont="1" applyFill="1" applyBorder="1" applyAlignment="1" applyProtection="1" quotePrefix="1">
      <alignment horizontal="right"/>
      <protection hidden="1"/>
    </xf>
    <xf numFmtId="164" fontId="1" fillId="4" borderId="6" xfId="0" applyNumberFormat="1" applyFont="1" applyFill="1" applyBorder="1" applyAlignment="1" applyProtection="1">
      <alignment horizontal="right"/>
      <protection hidden="1"/>
    </xf>
    <xf numFmtId="0" fontId="1" fillId="4" borderId="1" xfId="0" applyFont="1" applyFill="1" applyBorder="1" applyAlignment="1" applyProtection="1">
      <alignment/>
      <protection hidden="1"/>
    </xf>
    <xf numFmtId="0" fontId="1" fillId="4" borderId="9" xfId="0" applyFont="1" applyFill="1" applyBorder="1" applyAlignment="1" applyProtection="1">
      <alignment horizontal="right"/>
      <protection hidden="1"/>
    </xf>
    <xf numFmtId="164" fontId="1" fillId="4" borderId="10" xfId="0" applyNumberFormat="1" applyFont="1" applyFill="1" applyBorder="1" applyAlignment="1" applyProtection="1">
      <alignment horizontal="right"/>
      <protection hidden="1"/>
    </xf>
    <xf numFmtId="164" fontId="5" fillId="4" borderId="10" xfId="0" applyNumberFormat="1" applyFont="1" applyFill="1" applyBorder="1" applyAlignment="1" applyProtection="1">
      <alignment/>
      <protection hidden="1"/>
    </xf>
    <xf numFmtId="5" fontId="1" fillId="4" borderId="9" xfId="0" applyNumberFormat="1" applyFont="1" applyFill="1" applyBorder="1" applyAlignment="1" applyProtection="1">
      <alignment horizontal="right"/>
      <protection hidden="1"/>
    </xf>
    <xf numFmtId="5" fontId="5" fillId="4" borderId="10" xfId="0" applyNumberFormat="1" applyFont="1" applyFill="1" applyBorder="1" applyAlignment="1" applyProtection="1">
      <alignment/>
      <protection hidden="1"/>
    </xf>
    <xf numFmtId="5" fontId="7" fillId="4" borderId="22" xfId="0" applyNumberFormat="1" applyFont="1" applyFill="1" applyBorder="1" applyAlignment="1" applyProtection="1">
      <alignment horizontal="right"/>
      <protection hidden="1"/>
    </xf>
    <xf numFmtId="3" fontId="1" fillId="4" borderId="0" xfId="0" applyNumberFormat="1" applyFont="1" applyFill="1" applyBorder="1" applyAlignment="1" applyProtection="1">
      <alignment horizontal="right"/>
      <protection hidden="1"/>
    </xf>
    <xf numFmtId="0" fontId="1" fillId="4" borderId="9" xfId="0" applyFont="1" applyFill="1" applyBorder="1" applyAlignment="1" applyProtection="1">
      <alignment/>
      <protection hidden="1"/>
    </xf>
    <xf numFmtId="3" fontId="1" fillId="4" borderId="9" xfId="0" applyNumberFormat="1" applyFont="1" applyFill="1" applyBorder="1" applyAlignment="1" applyProtection="1">
      <alignment/>
      <protection hidden="1"/>
    </xf>
    <xf numFmtId="0" fontId="1" fillId="4" borderId="10" xfId="0" applyFont="1" applyFill="1" applyBorder="1" applyAlignment="1" applyProtection="1">
      <alignment/>
      <protection hidden="1"/>
    </xf>
    <xf numFmtId="0" fontId="9" fillId="8" borderId="16" xfId="0" applyFont="1" applyFill="1" applyBorder="1" applyAlignment="1" applyProtection="1">
      <alignment/>
      <protection hidden="1"/>
    </xf>
    <xf numFmtId="0" fontId="9" fillId="8" borderId="17" xfId="0" applyFont="1" applyFill="1" applyBorder="1" applyAlignment="1" applyProtection="1">
      <alignment/>
      <protection hidden="1"/>
    </xf>
    <xf numFmtId="0" fontId="9" fillId="8" borderId="17" xfId="0" applyFont="1" applyFill="1" applyBorder="1" applyAlignment="1" applyProtection="1">
      <alignment horizontal="left"/>
      <protection hidden="1"/>
    </xf>
    <xf numFmtId="3" fontId="9" fillId="8" borderId="17" xfId="0" applyNumberFormat="1" applyFont="1" applyFill="1" applyBorder="1" applyAlignment="1" applyProtection="1">
      <alignment/>
      <protection hidden="1"/>
    </xf>
    <xf numFmtId="0" fontId="9" fillId="8" borderId="15" xfId="0" applyFont="1" applyFill="1" applyBorder="1" applyAlignment="1" applyProtection="1">
      <alignment/>
      <protection hidden="1"/>
    </xf>
    <xf numFmtId="3" fontId="22" fillId="0" borderId="0" xfId="0" applyNumberFormat="1" applyFont="1" applyAlignment="1" applyProtection="1">
      <alignment horizontal="centerContinuous" vertical="top"/>
      <protection hidden="1"/>
    </xf>
    <xf numFmtId="49" fontId="21" fillId="4" borderId="0" xfId="0" applyNumberFormat="1" applyFont="1" applyFill="1" applyAlignment="1">
      <alignment horizontal="center"/>
    </xf>
    <xf numFmtId="0" fontId="16" fillId="4" borderId="5" xfId="0" applyNumberFormat="1" applyFont="1" applyFill="1" applyBorder="1" applyAlignment="1">
      <alignment/>
    </xf>
    <xf numFmtId="0" fontId="24" fillId="4" borderId="13" xfId="0" applyNumberFormat="1" applyFont="1" applyFill="1" applyBorder="1" applyAlignment="1">
      <alignment/>
    </xf>
    <xf numFmtId="178" fontId="23" fillId="4" borderId="5" xfId="0" applyNumberFormat="1" applyFont="1" applyFill="1" applyBorder="1" applyAlignment="1">
      <alignment/>
    </xf>
    <xf numFmtId="179" fontId="16" fillId="4" borderId="5" xfId="0" applyNumberFormat="1" applyFont="1" applyFill="1" applyBorder="1" applyAlignment="1">
      <alignment/>
    </xf>
    <xf numFmtId="179" fontId="16" fillId="4" borderId="6" xfId="0" applyNumberFormat="1" applyFont="1" applyFill="1" applyBorder="1" applyAlignment="1">
      <alignment/>
    </xf>
    <xf numFmtId="0" fontId="16" fillId="4" borderId="0" xfId="0" applyNumberFormat="1" applyFont="1" applyFill="1" applyBorder="1" applyAlignment="1">
      <alignment/>
    </xf>
    <xf numFmtId="178" fontId="16" fillId="4" borderId="0" xfId="0" applyNumberFormat="1" applyFont="1" applyFill="1" applyBorder="1" applyAlignment="1">
      <alignment/>
    </xf>
    <xf numFmtId="178" fontId="23" fillId="4" borderId="0" xfId="0" applyNumberFormat="1" applyFont="1" applyFill="1" applyBorder="1" applyAlignment="1">
      <alignment/>
    </xf>
    <xf numFmtId="179" fontId="16" fillId="4" borderId="0" xfId="0" applyNumberFormat="1" applyFont="1" applyFill="1" applyBorder="1" applyAlignment="1">
      <alignment/>
    </xf>
    <xf numFmtId="179" fontId="16" fillId="4" borderId="8" xfId="0" applyNumberFormat="1" applyFont="1" applyFill="1" applyBorder="1" applyAlignment="1">
      <alignment/>
    </xf>
    <xf numFmtId="0" fontId="16" fillId="4" borderId="9" xfId="0" applyNumberFormat="1" applyFont="1" applyFill="1" applyBorder="1" applyAlignment="1">
      <alignment/>
    </xf>
    <xf numFmtId="178" fontId="23" fillId="4" borderId="9" xfId="0" applyNumberFormat="1" applyFont="1" applyFill="1" applyBorder="1" applyAlignment="1">
      <alignment/>
    </xf>
    <xf numFmtId="179" fontId="16" fillId="4" borderId="9" xfId="0" applyNumberFormat="1" applyFont="1" applyFill="1" applyBorder="1" applyAlignment="1">
      <alignment/>
    </xf>
    <xf numFmtId="179" fontId="16" fillId="4" borderId="10" xfId="0" applyNumberFormat="1" applyFont="1" applyFill="1" applyBorder="1" applyAlignment="1">
      <alignment/>
    </xf>
    <xf numFmtId="49" fontId="17" fillId="4" borderId="0" xfId="0" applyNumberFormat="1" applyFont="1" applyFill="1" applyBorder="1" applyAlignment="1">
      <alignment horizontal="center"/>
    </xf>
    <xf numFmtId="14" fontId="16" fillId="4" borderId="0" xfId="0" applyNumberFormat="1" applyFont="1" applyFill="1" applyBorder="1" applyAlignment="1">
      <alignment/>
    </xf>
    <xf numFmtId="181" fontId="1" fillId="0" borderId="0" xfId="0" applyNumberFormat="1" applyFont="1" applyAlignment="1" applyProtection="1">
      <alignment/>
      <protection hidden="1"/>
    </xf>
    <xf numFmtId="14" fontId="20" fillId="4" borderId="0" xfId="0" applyNumberFormat="1" applyFont="1" applyFill="1" applyAlignment="1">
      <alignment horizontal="left"/>
    </xf>
    <xf numFmtId="3" fontId="1" fillId="0" borderId="6" xfId="0" applyNumberFormat="1" applyFont="1" applyBorder="1" applyAlignment="1" applyProtection="1">
      <alignment horizontal="center"/>
      <protection hidden="1"/>
    </xf>
    <xf numFmtId="10" fontId="0" fillId="0" borderId="6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10" fontId="0" fillId="0" borderId="8" xfId="0" applyNumberFormat="1" applyBorder="1" applyAlignment="1" applyProtection="1">
      <alignment/>
      <protection/>
    </xf>
    <xf numFmtId="169" fontId="16" fillId="4" borderId="6" xfId="15" applyNumberFormat="1" applyFont="1" applyFill="1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18" fillId="4" borderId="0" xfId="0" applyNumberFormat="1" applyFont="1" applyFill="1" applyBorder="1" applyAlignment="1">
      <alignment/>
    </xf>
    <xf numFmtId="14" fontId="16" fillId="4" borderId="0" xfId="0" applyNumberFormat="1" applyFont="1" applyFill="1" applyBorder="1" applyAlignment="1">
      <alignment/>
    </xf>
    <xf numFmtId="37" fontId="16" fillId="4" borderId="0" xfId="0" applyNumberFormat="1" applyFont="1" applyFill="1" applyAlignment="1">
      <alignment/>
    </xf>
    <xf numFmtId="37" fontId="16" fillId="4" borderId="0" xfId="0" applyNumberFormat="1" applyFont="1" applyFill="1" applyBorder="1" applyAlignment="1">
      <alignment/>
    </xf>
    <xf numFmtId="37" fontId="16" fillId="4" borderId="5" xfId="0" applyNumberFormat="1" applyFont="1" applyFill="1" applyBorder="1" applyAlignment="1">
      <alignment/>
    </xf>
    <xf numFmtId="49" fontId="13" fillId="0" borderId="0" xfId="0" applyNumberFormat="1" applyFont="1" applyAlignment="1" applyProtection="1">
      <alignment horizontal="left"/>
      <protection locked="0"/>
    </xf>
    <xf numFmtId="49" fontId="14" fillId="0" borderId="0" xfId="0" applyNumberFormat="1" applyFont="1" applyAlignment="1" applyProtection="1">
      <alignment horizontal="right"/>
      <protection locked="0"/>
    </xf>
    <xf numFmtId="49" fontId="13" fillId="0" borderId="0" xfId="0" applyNumberFormat="1" applyFont="1" applyAlignment="1" applyProtection="1">
      <alignment/>
      <protection locked="0"/>
    </xf>
    <xf numFmtId="49" fontId="15" fillId="0" borderId="0" xfId="0" applyNumberFormat="1" applyFont="1" applyAlignment="1" applyProtection="1">
      <alignment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 applyProtection="1">
      <alignment/>
      <protection locked="0"/>
    </xf>
    <xf numFmtId="49" fontId="14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1" fontId="13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5" fontId="13" fillId="0" borderId="9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14" fontId="13" fillId="0" borderId="0" xfId="0" applyNumberFormat="1" applyFont="1" applyBorder="1" applyAlignment="1" applyProtection="1">
      <alignment horizontal="right" vertical="center"/>
      <protection locked="0"/>
    </xf>
    <xf numFmtId="14" fontId="15" fillId="0" borderId="0" xfId="0" applyNumberFormat="1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5" fontId="14" fillId="0" borderId="0" xfId="0" applyNumberFormat="1" applyFont="1" applyBorder="1" applyAlignment="1" applyProtection="1">
      <alignment horizontal="center" vertical="center"/>
      <protection locked="0"/>
    </xf>
    <xf numFmtId="5" fontId="14" fillId="0" borderId="27" xfId="0" applyNumberFormat="1" applyFont="1" applyBorder="1" applyAlignment="1" applyProtection="1">
      <alignment horizontal="center" vertical="center"/>
      <protection locked="0"/>
    </xf>
    <xf numFmtId="5" fontId="14" fillId="0" borderId="6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1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1" fontId="15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14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5" fontId="15" fillId="0" borderId="28" xfId="0" applyNumberFormat="1" applyFont="1" applyBorder="1" applyAlignment="1" applyProtection="1">
      <alignment horizontal="center" vertical="center" wrapText="1"/>
      <protection locked="0"/>
    </xf>
    <xf numFmtId="5" fontId="15" fillId="0" borderId="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1" fontId="15" fillId="0" borderId="0" xfId="0" applyNumberFormat="1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 wrapText="1"/>
      <protection locked="0"/>
    </xf>
    <xf numFmtId="1" fontId="15" fillId="0" borderId="0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14" fontId="15" fillId="0" borderId="22" xfId="0" applyNumberFormat="1" applyFont="1" applyBorder="1" applyAlignment="1" applyProtection="1">
      <alignment horizontal="center" vertical="center"/>
      <protection locked="0"/>
    </xf>
    <xf numFmtId="5" fontId="15" fillId="0" borderId="10" xfId="0" applyNumberFormat="1" applyFont="1" applyBorder="1" applyAlignment="1" applyProtection="1">
      <alignment horizontal="center" vertical="center"/>
      <protection locked="0"/>
    </xf>
    <xf numFmtId="5" fontId="15" fillId="0" borderId="29" xfId="0" applyNumberFormat="1" applyFont="1" applyBorder="1" applyAlignment="1" applyProtection="1">
      <alignment horizontal="center" vertical="center"/>
      <protection locked="0"/>
    </xf>
    <xf numFmtId="5" fontId="15" fillId="0" borderId="1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" fontId="15" fillId="0" borderId="0" xfId="0" applyNumberFormat="1" applyFont="1" applyBorder="1" applyAlignment="1" applyProtection="1">
      <alignment horizontal="center" vertical="center"/>
      <protection/>
    </xf>
    <xf numFmtId="183" fontId="13" fillId="0" borderId="0" xfId="0" applyNumberFormat="1" applyFont="1" applyAlignment="1" applyProtection="1">
      <alignment/>
      <protection locked="0"/>
    </xf>
    <xf numFmtId="1" fontId="13" fillId="0" borderId="0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right"/>
      <protection locked="0"/>
    </xf>
    <xf numFmtId="6" fontId="13" fillId="0" borderId="0" xfId="0" applyNumberFormat="1" applyFont="1" applyBorder="1" applyAlignment="1" applyProtection="1">
      <alignment/>
      <protection locked="0"/>
    </xf>
    <xf numFmtId="6" fontId="13" fillId="0" borderId="0" xfId="0" applyNumberFormat="1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1" fontId="13" fillId="0" borderId="5" xfId="0" applyNumberFormat="1" applyFont="1" applyBorder="1" applyAlignment="1" applyProtection="1">
      <alignment horizontal="left"/>
      <protection/>
    </xf>
    <xf numFmtId="183" fontId="13" fillId="0" borderId="5" xfId="0" applyNumberFormat="1" applyFont="1" applyBorder="1" applyAlignment="1" applyProtection="1">
      <alignment/>
      <protection/>
    </xf>
    <xf numFmtId="183" fontId="13" fillId="0" borderId="5" xfId="0" applyNumberFormat="1" applyFont="1" applyBorder="1" applyAlignment="1" applyProtection="1">
      <alignment/>
      <protection locked="0"/>
    </xf>
    <xf numFmtId="183" fontId="13" fillId="0" borderId="5" xfId="0" applyNumberFormat="1" applyFont="1" applyBorder="1" applyAlignment="1" applyProtection="1">
      <alignment horizontal="right"/>
      <protection locked="0"/>
    </xf>
    <xf numFmtId="172" fontId="15" fillId="0" borderId="5" xfId="0" applyNumberFormat="1" applyFont="1" applyBorder="1" applyAlignment="1" applyProtection="1">
      <alignment horizontal="right"/>
      <protection locked="0"/>
    </xf>
    <xf numFmtId="38" fontId="13" fillId="0" borderId="2" xfId="0" applyNumberFormat="1" applyFont="1" applyBorder="1" applyAlignment="1" applyProtection="1">
      <alignment/>
      <protection locked="0"/>
    </xf>
    <xf numFmtId="38" fontId="13" fillId="0" borderId="5" xfId="0" applyNumberFormat="1" applyFont="1" applyBorder="1" applyAlignment="1" applyProtection="1">
      <alignment/>
      <protection locked="0"/>
    </xf>
    <xf numFmtId="38" fontId="13" fillId="0" borderId="27" xfId="0" applyNumberFormat="1" applyFont="1" applyBorder="1" applyAlignment="1" applyProtection="1">
      <alignment/>
      <protection locked="0"/>
    </xf>
    <xf numFmtId="38" fontId="13" fillId="0" borderId="6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 locked="0"/>
    </xf>
    <xf numFmtId="183" fontId="13" fillId="0" borderId="0" xfId="0" applyNumberFormat="1" applyFont="1" applyBorder="1" applyAlignment="1" applyProtection="1">
      <alignment horizontal="right"/>
      <protection locked="0"/>
    </xf>
    <xf numFmtId="172" fontId="15" fillId="0" borderId="0" xfId="0" applyNumberFormat="1" applyFont="1" applyBorder="1" applyAlignment="1" applyProtection="1">
      <alignment horizontal="right"/>
      <protection locked="0"/>
    </xf>
    <xf numFmtId="38" fontId="13" fillId="0" borderId="7" xfId="0" applyNumberFormat="1" applyFont="1" applyBorder="1" applyAlignment="1" applyProtection="1">
      <alignment/>
      <protection locked="0"/>
    </xf>
    <xf numFmtId="38" fontId="13" fillId="0" borderId="0" xfId="0" applyNumberFormat="1" applyFont="1" applyBorder="1" applyAlignment="1" applyProtection="1">
      <alignment/>
      <protection locked="0"/>
    </xf>
    <xf numFmtId="38" fontId="13" fillId="0" borderId="30" xfId="0" applyNumberFormat="1" applyFont="1" applyBorder="1" applyAlignment="1" applyProtection="1">
      <alignment/>
      <protection locked="0"/>
    </xf>
    <xf numFmtId="38" fontId="13" fillId="0" borderId="8" xfId="0" applyNumberFormat="1" applyFont="1" applyBorder="1" applyAlignment="1" applyProtection="1">
      <alignment/>
      <protection/>
    </xf>
    <xf numFmtId="183" fontId="13" fillId="0" borderId="0" xfId="0" applyNumberFormat="1" applyFont="1" applyAlignment="1" applyProtection="1">
      <alignment/>
      <protection/>
    </xf>
    <xf numFmtId="1" fontId="13" fillId="0" borderId="9" xfId="0" applyNumberFormat="1" applyFont="1" applyBorder="1" applyAlignment="1" applyProtection="1">
      <alignment horizontal="left"/>
      <protection/>
    </xf>
    <xf numFmtId="183" fontId="13" fillId="0" borderId="9" xfId="0" applyNumberFormat="1" applyFont="1" applyBorder="1" applyAlignment="1" applyProtection="1">
      <alignment/>
      <protection/>
    </xf>
    <xf numFmtId="183" fontId="13" fillId="0" borderId="9" xfId="0" applyNumberFormat="1" applyFont="1" applyBorder="1" applyAlignment="1" applyProtection="1">
      <alignment/>
      <protection locked="0"/>
    </xf>
    <xf numFmtId="183" fontId="13" fillId="0" borderId="9" xfId="0" applyNumberFormat="1" applyFont="1" applyBorder="1" applyAlignment="1" applyProtection="1">
      <alignment horizontal="right"/>
      <protection locked="0"/>
    </xf>
    <xf numFmtId="172" fontId="15" fillId="0" borderId="9" xfId="0" applyNumberFormat="1" applyFont="1" applyBorder="1" applyAlignment="1" applyProtection="1">
      <alignment horizontal="right"/>
      <protection locked="0"/>
    </xf>
    <xf numFmtId="38" fontId="13" fillId="0" borderId="1" xfId="0" applyNumberFormat="1" applyFont="1" applyBorder="1" applyAlignment="1" applyProtection="1">
      <alignment/>
      <protection locked="0"/>
    </xf>
    <xf numFmtId="38" fontId="13" fillId="0" borderId="9" xfId="0" applyNumberFormat="1" applyFont="1" applyBorder="1" applyAlignment="1" applyProtection="1">
      <alignment/>
      <protection locked="0"/>
    </xf>
    <xf numFmtId="38" fontId="13" fillId="0" borderId="29" xfId="0" applyNumberFormat="1" applyFont="1" applyBorder="1" applyAlignment="1" applyProtection="1">
      <alignment/>
      <protection locked="0"/>
    </xf>
    <xf numFmtId="38" fontId="13" fillId="0" borderId="10" xfId="0" applyNumberFormat="1" applyFont="1" applyBorder="1" applyAlignment="1" applyProtection="1">
      <alignment/>
      <protection/>
    </xf>
    <xf numFmtId="8" fontId="13" fillId="0" borderId="0" xfId="0" applyNumberFormat="1" applyFont="1" applyFill="1" applyBorder="1" applyAlignment="1" applyProtection="1">
      <alignment/>
      <protection/>
    </xf>
    <xf numFmtId="8" fontId="13" fillId="0" borderId="0" xfId="0" applyNumberFormat="1" applyFont="1" applyFill="1" applyBorder="1" applyAlignment="1" applyProtection="1">
      <alignment/>
      <protection locked="0"/>
    </xf>
    <xf numFmtId="8" fontId="13" fillId="0" borderId="0" xfId="0" applyNumberFormat="1" applyFont="1" applyBorder="1" applyAlignment="1" applyProtection="1">
      <alignment/>
      <protection locked="0"/>
    </xf>
    <xf numFmtId="172" fontId="14" fillId="0" borderId="0" xfId="0" applyNumberFormat="1" applyFont="1" applyFill="1" applyBorder="1" applyAlignment="1" applyProtection="1">
      <alignment horizontal="right"/>
      <protection locked="0"/>
    </xf>
    <xf numFmtId="6" fontId="14" fillId="0" borderId="0" xfId="0" applyNumberFormat="1" applyFont="1" applyFill="1" applyBorder="1" applyAlignment="1" applyProtection="1">
      <alignment/>
      <protection locked="0"/>
    </xf>
    <xf numFmtId="6" fontId="14" fillId="0" borderId="0" xfId="0" applyNumberFormat="1" applyFont="1" applyFill="1" applyBorder="1" applyAlignment="1" applyProtection="1">
      <alignment/>
      <protection/>
    </xf>
    <xf numFmtId="8" fontId="13" fillId="0" borderId="0" xfId="0" applyNumberFormat="1" applyFont="1" applyBorder="1" applyAlignment="1" applyProtection="1">
      <alignment/>
      <protection/>
    </xf>
    <xf numFmtId="172" fontId="29" fillId="0" borderId="0" xfId="0" applyNumberFormat="1" applyFont="1" applyBorder="1" applyAlignment="1" applyProtection="1">
      <alignment horizontal="right"/>
      <protection locked="0"/>
    </xf>
    <xf numFmtId="3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8" fontId="14" fillId="0" borderId="0" xfId="0" applyNumberFormat="1" applyFont="1" applyFill="1" applyBorder="1" applyAlignment="1" applyProtection="1">
      <alignment horizontal="right"/>
      <protection locked="0"/>
    </xf>
    <xf numFmtId="172" fontId="29" fillId="0" borderId="0" xfId="0" applyNumberFormat="1" applyFont="1" applyFill="1" applyBorder="1" applyAlignment="1" applyProtection="1">
      <alignment horizontal="right"/>
      <protection locked="0"/>
    </xf>
    <xf numFmtId="6" fontId="13" fillId="0" borderId="0" xfId="0" applyNumberFormat="1" applyFont="1" applyFill="1" applyBorder="1" applyAlignment="1" applyProtection="1">
      <alignment/>
      <protection locked="0"/>
    </xf>
    <xf numFmtId="6" fontId="13" fillId="0" borderId="0" xfId="0" applyNumberFormat="1" applyFont="1" applyFill="1" applyBorder="1" applyAlignment="1" applyProtection="1">
      <alignment/>
      <protection/>
    </xf>
    <xf numFmtId="172" fontId="14" fillId="0" borderId="0" xfId="0" applyNumberFormat="1" applyFont="1" applyBorder="1" applyAlignment="1" applyProtection="1">
      <alignment horizontal="right"/>
      <protection locked="0"/>
    </xf>
    <xf numFmtId="8" fontId="14" fillId="0" borderId="0" xfId="0" applyNumberFormat="1" applyFont="1" applyBorder="1" applyAlignment="1" applyProtection="1">
      <alignment/>
      <protection/>
    </xf>
    <xf numFmtId="8" fontId="14" fillId="0" borderId="0" xfId="0" applyNumberFormat="1" applyFont="1" applyBorder="1" applyAlignment="1" applyProtection="1">
      <alignment/>
      <protection locked="0"/>
    </xf>
    <xf numFmtId="38" fontId="13" fillId="0" borderId="0" xfId="0" applyNumberFormat="1" applyFont="1" applyFill="1" applyBorder="1" applyAlignment="1" applyProtection="1">
      <alignment/>
      <protection locked="0"/>
    </xf>
    <xf numFmtId="38" fontId="13" fillId="0" borderId="0" xfId="0" applyNumberFormat="1" applyFont="1" applyFill="1" applyBorder="1" applyAlignment="1" applyProtection="1">
      <alignment/>
      <protection/>
    </xf>
    <xf numFmtId="172" fontId="15" fillId="0" borderId="0" xfId="0" applyNumberFormat="1" applyFont="1" applyFill="1" applyBorder="1" applyAlignment="1" applyProtection="1">
      <alignment horizontal="right"/>
      <protection locked="0"/>
    </xf>
    <xf numFmtId="172" fontId="15" fillId="0" borderId="0" xfId="0" applyNumberFormat="1" applyFont="1" applyFill="1" applyBorder="1" applyAlignment="1" applyProtection="1">
      <alignment horizontal="right"/>
      <protection/>
    </xf>
    <xf numFmtId="1" fontId="13" fillId="0" borderId="17" xfId="0" applyNumberFormat="1" applyFont="1" applyBorder="1" applyAlignment="1" applyProtection="1">
      <alignment horizontal="left"/>
      <protection/>
    </xf>
    <xf numFmtId="183" fontId="13" fillId="0" borderId="17" xfId="0" applyNumberFormat="1" applyFont="1" applyBorder="1" applyAlignment="1" applyProtection="1">
      <alignment/>
      <protection/>
    </xf>
    <xf numFmtId="183" fontId="13" fillId="0" borderId="17" xfId="0" applyNumberFormat="1" applyFont="1" applyBorder="1" applyAlignment="1" applyProtection="1">
      <alignment/>
      <protection locked="0"/>
    </xf>
    <xf numFmtId="183" fontId="14" fillId="0" borderId="17" xfId="0" applyNumberFormat="1" applyFont="1" applyFill="1" applyBorder="1" applyAlignment="1" applyProtection="1">
      <alignment horizontal="right"/>
      <protection locked="0"/>
    </xf>
    <xf numFmtId="172" fontId="15" fillId="0" borderId="17" xfId="0" applyNumberFormat="1" applyFont="1" applyFill="1" applyBorder="1" applyAlignment="1" applyProtection="1">
      <alignment horizontal="right"/>
      <protection locked="0"/>
    </xf>
    <xf numFmtId="38" fontId="13" fillId="0" borderId="16" xfId="0" applyNumberFormat="1" applyFont="1" applyFill="1" applyBorder="1" applyAlignment="1" applyProtection="1">
      <alignment/>
      <protection locked="0"/>
    </xf>
    <xf numFmtId="38" fontId="13" fillId="0" borderId="17" xfId="0" applyNumberFormat="1" applyFont="1" applyFill="1" applyBorder="1" applyAlignment="1" applyProtection="1">
      <alignment/>
      <protection locked="0"/>
    </xf>
    <xf numFmtId="38" fontId="13" fillId="0" borderId="31" xfId="0" applyNumberFormat="1" applyFont="1" applyFill="1" applyBorder="1" applyAlignment="1" applyProtection="1">
      <alignment/>
      <protection locked="0"/>
    </xf>
    <xf numFmtId="38" fontId="13" fillId="0" borderId="15" xfId="0" applyNumberFormat="1" applyFont="1" applyFill="1" applyBorder="1" applyAlignment="1" applyProtection="1">
      <alignment/>
      <protection/>
    </xf>
    <xf numFmtId="183" fontId="13" fillId="0" borderId="17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 locked="0"/>
    </xf>
    <xf numFmtId="172" fontId="15" fillId="0" borderId="0" xfId="0" applyNumberFormat="1" applyFont="1" applyBorder="1" applyAlignment="1" applyProtection="1">
      <alignment horizontal="right"/>
      <protection/>
    </xf>
    <xf numFmtId="183" fontId="13" fillId="0" borderId="17" xfId="0" applyNumberFormat="1" applyFont="1" applyBorder="1" applyAlignment="1" applyProtection="1">
      <alignment horizontal="right"/>
      <protection locked="0"/>
    </xf>
    <xf numFmtId="38" fontId="13" fillId="0" borderId="16" xfId="0" applyNumberFormat="1" applyFont="1" applyBorder="1" applyAlignment="1" applyProtection="1">
      <alignment/>
      <protection locked="0"/>
    </xf>
    <xf numFmtId="38" fontId="13" fillId="0" borderId="17" xfId="0" applyNumberFormat="1" applyFont="1" applyBorder="1" applyAlignment="1" applyProtection="1">
      <alignment/>
      <protection locked="0"/>
    </xf>
    <xf numFmtId="38" fontId="13" fillId="0" borderId="15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8" fontId="13" fillId="0" borderId="0" xfId="0" applyNumberFormat="1" applyFont="1" applyAlignment="1" applyProtection="1">
      <alignment/>
      <protection locked="0"/>
    </xf>
    <xf numFmtId="8" fontId="14" fillId="0" borderId="0" xfId="0" applyNumberFormat="1" applyFont="1" applyBorder="1" applyAlignment="1" applyProtection="1">
      <alignment horizontal="right"/>
      <protection locked="0"/>
    </xf>
    <xf numFmtId="6" fontId="14" fillId="9" borderId="13" xfId="0" applyNumberFormat="1" applyFont="1" applyFill="1" applyBorder="1" applyAlignment="1" applyProtection="1">
      <alignment/>
      <protection/>
    </xf>
    <xf numFmtId="8" fontId="13" fillId="0" borderId="0" xfId="0" applyNumberFormat="1" applyFont="1" applyAlignment="1" applyProtection="1">
      <alignment/>
      <protection/>
    </xf>
    <xf numFmtId="6" fontId="14" fillId="0" borderId="0" xfId="0" applyNumberFormat="1" applyFont="1" applyBorder="1" applyAlignment="1" applyProtection="1">
      <alignment/>
      <protection locked="0"/>
    </xf>
    <xf numFmtId="1" fontId="13" fillId="0" borderId="0" xfId="0" applyNumberFormat="1" applyFont="1" applyAlignment="1" applyProtection="1">
      <alignment horizontal="left"/>
      <protection locked="0"/>
    </xf>
    <xf numFmtId="5" fontId="15" fillId="0" borderId="0" xfId="0" applyNumberFormat="1" applyFont="1" applyBorder="1" applyAlignment="1" applyProtection="1">
      <alignment horizontal="left"/>
      <protection locked="0"/>
    </xf>
    <xf numFmtId="5" fontId="13" fillId="0" borderId="13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5" fontId="13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5" fontId="13" fillId="0" borderId="13" xfId="0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vertical="center" wrapText="1"/>
      <protection locked="0"/>
    </xf>
    <xf numFmtId="14" fontId="31" fillId="0" borderId="13" xfId="0" applyNumberFormat="1" applyFont="1" applyBorder="1" applyAlignment="1" applyProtection="1">
      <alignment horizontal="center" vertical="center"/>
      <protection locked="0"/>
    </xf>
    <xf numFmtId="14" fontId="13" fillId="0" borderId="13" xfId="0" applyNumberFormat="1" applyFont="1" applyBorder="1" applyAlignment="1" applyProtection="1">
      <alignment horizontal="center" vertical="center"/>
      <protection locked="0"/>
    </xf>
    <xf numFmtId="5" fontId="13" fillId="0" borderId="13" xfId="0" applyNumberFormat="1" applyFont="1" applyBorder="1" applyAlignment="1" applyProtection="1">
      <alignment horizontal="center" vertical="center"/>
      <protection locked="0"/>
    </xf>
    <xf numFmtId="183" fontId="13" fillId="10" borderId="0" xfId="0" applyNumberFormat="1" applyFont="1" applyFill="1" applyAlignment="1" applyProtection="1">
      <alignment/>
      <protection/>
    </xf>
    <xf numFmtId="6" fontId="13" fillId="10" borderId="0" xfId="0" applyNumberFormat="1" applyFont="1" applyFill="1" applyBorder="1" applyAlignment="1" applyProtection="1">
      <alignment/>
      <protection/>
    </xf>
    <xf numFmtId="172" fontId="13" fillId="0" borderId="0" xfId="0" applyNumberFormat="1" applyFont="1" applyAlignment="1" applyProtection="1">
      <alignment/>
      <protection/>
    </xf>
    <xf numFmtId="172" fontId="13" fillId="0" borderId="0" xfId="0" applyNumberFormat="1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83" fontId="13" fillId="0" borderId="0" xfId="0" applyNumberFormat="1" applyFont="1" applyFill="1" applyAlignment="1" applyProtection="1">
      <alignment/>
      <protection/>
    </xf>
    <xf numFmtId="6" fontId="14" fillId="0" borderId="16" xfId="0" applyNumberFormat="1" applyFont="1" applyBorder="1" applyAlignment="1" applyProtection="1">
      <alignment/>
      <protection/>
    </xf>
    <xf numFmtId="6" fontId="14" fillId="0" borderId="32" xfId="0" applyNumberFormat="1" applyFont="1" applyBorder="1" applyAlignment="1" applyProtection="1">
      <alignment/>
      <protection/>
    </xf>
    <xf numFmtId="5" fontId="13" fillId="0" borderId="13" xfId="0" applyNumberFormat="1" applyFont="1" applyBorder="1" applyAlignment="1" applyProtection="1">
      <alignment horizontal="center"/>
      <protection/>
    </xf>
    <xf numFmtId="37" fontId="20" fillId="4" borderId="33" xfId="0" applyNumberFormat="1" applyFont="1" applyFill="1" applyBorder="1" applyAlignment="1">
      <alignment/>
    </xf>
    <xf numFmtId="181" fontId="13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 quotePrefix="1">
      <alignment horizontal="left"/>
      <protection hidden="1"/>
    </xf>
    <xf numFmtId="181" fontId="2" fillId="0" borderId="0" xfId="0" applyNumberFormat="1" applyFont="1" applyAlignment="1" applyProtection="1" quotePrefix="1">
      <alignment horizontal="right"/>
      <protection hidden="1"/>
    </xf>
    <xf numFmtId="179" fontId="13" fillId="0" borderId="0" xfId="0" applyNumberFormat="1" applyFont="1" applyAlignment="1" applyProtection="1">
      <alignment horizontal="left"/>
      <protection locked="0"/>
    </xf>
    <xf numFmtId="178" fontId="13" fillId="0" borderId="0" xfId="0" applyNumberFormat="1" applyFont="1" applyAlignment="1" applyProtection="1">
      <alignment horizontal="left"/>
      <protection locked="0"/>
    </xf>
    <xf numFmtId="179" fontId="13" fillId="0" borderId="0" xfId="0" applyNumberFormat="1" applyFont="1" applyBorder="1" applyAlignment="1" applyProtection="1">
      <alignment horizontal="left"/>
      <protection locked="0"/>
    </xf>
    <xf numFmtId="49" fontId="16" fillId="4" borderId="34" xfId="0" applyNumberFormat="1" applyFont="1" applyFill="1" applyBorder="1" applyAlignment="1">
      <alignment/>
    </xf>
    <xf numFmtId="0" fontId="16" fillId="4" borderId="34" xfId="0" applyNumberFormat="1" applyFont="1" applyFill="1" applyBorder="1" applyAlignment="1">
      <alignment/>
    </xf>
    <xf numFmtId="179" fontId="16" fillId="4" borderId="34" xfId="0" applyNumberFormat="1" applyFont="1" applyFill="1" applyBorder="1" applyAlignment="1">
      <alignment/>
    </xf>
    <xf numFmtId="178" fontId="16" fillId="4" borderId="34" xfId="0" applyNumberFormat="1" applyFont="1" applyFill="1" applyBorder="1" applyAlignment="1">
      <alignment/>
    </xf>
    <xf numFmtId="180" fontId="16" fillId="4" borderId="34" xfId="0" applyNumberFormat="1" applyFont="1" applyFill="1" applyBorder="1" applyAlignment="1">
      <alignment/>
    </xf>
    <xf numFmtId="0" fontId="16" fillId="4" borderId="0" xfId="0" applyNumberFormat="1" applyFont="1" applyFill="1" applyBorder="1" applyAlignment="1">
      <alignment horizontal="right"/>
    </xf>
    <xf numFmtId="0" fontId="16" fillId="4" borderId="0" xfId="0" applyNumberFormat="1" applyFont="1" applyFill="1" applyAlignment="1">
      <alignment horizontal="right"/>
    </xf>
    <xf numFmtId="14" fontId="19" fillId="4" borderId="0" xfId="0" applyNumberFormat="1" applyFont="1" applyFill="1" applyAlignment="1">
      <alignment horizontal="left"/>
    </xf>
    <xf numFmtId="3" fontId="1" fillId="4" borderId="2" xfId="0" applyNumberFormat="1" applyFont="1" applyFill="1" applyBorder="1" applyAlignment="1" applyProtection="1">
      <alignment/>
      <protection hidden="1"/>
    </xf>
    <xf numFmtId="0" fontId="7" fillId="7" borderId="26" xfId="0" applyFont="1" applyFill="1" applyBorder="1" applyAlignment="1" applyProtection="1">
      <alignment horizontal="center"/>
      <protection hidden="1"/>
    </xf>
    <xf numFmtId="181" fontId="7" fillId="7" borderId="26" xfId="0" applyNumberFormat="1" applyFont="1" applyFill="1" applyBorder="1" applyAlignment="1" applyProtection="1">
      <alignment horizontal="center"/>
      <protection hidden="1"/>
    </xf>
    <xf numFmtId="181" fontId="7" fillId="7" borderId="22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Alignment="1" quotePrefix="1">
      <alignment horizontal="centerContinuous"/>
    </xf>
    <xf numFmtId="0" fontId="19" fillId="4" borderId="0" xfId="0" applyNumberFormat="1" applyFont="1" applyFill="1" applyAlignment="1">
      <alignment horizontal="left"/>
    </xf>
    <xf numFmtId="0" fontId="18" fillId="4" borderId="0" xfId="0" applyNumberFormat="1" applyFont="1" applyFill="1" applyBorder="1" applyAlignment="1">
      <alignment/>
    </xf>
    <xf numFmtId="0" fontId="19" fillId="4" borderId="0" xfId="0" applyNumberFormat="1" applyFont="1" applyFill="1" applyAlignment="1">
      <alignment/>
    </xf>
    <xf numFmtId="0" fontId="19" fillId="4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0" fontId="3" fillId="5" borderId="35" xfId="0" applyFont="1" applyFill="1" applyBorder="1" applyAlignment="1" applyProtection="1">
      <alignment horizontal="center"/>
      <protection hidden="1"/>
    </xf>
    <xf numFmtId="3" fontId="32" fillId="0" borderId="0" xfId="0" applyNumberFormat="1" applyFont="1" applyAlignment="1" applyProtection="1">
      <alignment horizontal="right"/>
      <protection hidden="1"/>
    </xf>
    <xf numFmtId="3" fontId="32" fillId="0" borderId="0" xfId="0" applyNumberFormat="1" applyFont="1" applyAlignment="1" applyProtection="1">
      <alignment/>
      <protection hidden="1"/>
    </xf>
    <xf numFmtId="3" fontId="32" fillId="0" borderId="0" xfId="0" applyNumberFormat="1" applyFont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49" fontId="32" fillId="0" borderId="0" xfId="0" applyNumberFormat="1" applyFont="1" applyAlignment="1" applyProtection="1">
      <alignment horizontal="right"/>
      <protection hidden="1"/>
    </xf>
    <xf numFmtId="0" fontId="16" fillId="4" borderId="0" xfId="0" applyNumberFormat="1" applyFont="1" applyFill="1" applyBorder="1" applyAlignment="1">
      <alignment/>
    </xf>
    <xf numFmtId="179" fontId="16" fillId="4" borderId="0" xfId="0" applyNumberFormat="1" applyFont="1" applyFill="1" applyBorder="1" applyAlignment="1">
      <alignment/>
    </xf>
    <xf numFmtId="49" fontId="16" fillId="4" borderId="0" xfId="0" applyNumberFormat="1" applyFont="1" applyFill="1" applyBorder="1" applyAlignment="1">
      <alignment/>
    </xf>
    <xf numFmtId="180" fontId="16" fillId="4" borderId="0" xfId="0" applyNumberFormat="1" applyFont="1" applyFill="1" applyBorder="1" applyAlignment="1">
      <alignment/>
    </xf>
    <xf numFmtId="178" fontId="16" fillId="4" borderId="0" xfId="0" applyNumberFormat="1" applyFont="1" applyFill="1" applyBorder="1" applyAlignment="1">
      <alignment/>
    </xf>
    <xf numFmtId="178" fontId="20" fillId="4" borderId="0" xfId="0" applyNumberFormat="1" applyFont="1" applyFill="1" applyBorder="1" applyAlignment="1">
      <alignment/>
    </xf>
    <xf numFmtId="49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left"/>
    </xf>
    <xf numFmtId="178" fontId="16" fillId="0" borderId="0" xfId="0" applyNumberFormat="1" applyFont="1" applyFill="1" applyBorder="1" applyAlignment="1">
      <alignment/>
    </xf>
    <xf numFmtId="179" fontId="16" fillId="0" borderId="0" xfId="0" applyNumberFormat="1" applyFont="1" applyFill="1" applyBorder="1" applyAlignment="1">
      <alignment/>
    </xf>
    <xf numFmtId="18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81" fontId="19" fillId="0" borderId="0" xfId="0" applyNumberFormat="1" applyFont="1" applyFill="1" applyAlignment="1">
      <alignment horizontal="left"/>
    </xf>
    <xf numFmtId="179" fontId="1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14" fontId="19" fillId="0" borderId="0" xfId="0" applyNumberFormat="1" applyFont="1" applyFill="1" applyAlignment="1">
      <alignment horizontal="left"/>
    </xf>
    <xf numFmtId="14" fontId="20" fillId="0" borderId="0" xfId="0" applyNumberFormat="1" applyFont="1" applyFill="1" applyAlignment="1">
      <alignment horizontal="left"/>
    </xf>
    <xf numFmtId="0" fontId="1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178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179" fontId="16" fillId="0" borderId="0" xfId="0" applyNumberFormat="1" applyFont="1" applyFill="1" applyBorder="1" applyAlignment="1">
      <alignment horizontal="center"/>
    </xf>
    <xf numFmtId="18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20" fillId="0" borderId="16" xfId="0" applyNumberFormat="1" applyFont="1" applyFill="1" applyBorder="1" applyAlignment="1">
      <alignment/>
    </xf>
    <xf numFmtId="0" fontId="16" fillId="0" borderId="17" xfId="0" applyNumberFormat="1" applyFont="1" applyFill="1" applyBorder="1" applyAlignment="1">
      <alignment/>
    </xf>
    <xf numFmtId="5" fontId="20" fillId="0" borderId="15" xfId="0" applyNumberFormat="1" applyFont="1" applyFill="1" applyBorder="1" applyAlignment="1">
      <alignment/>
    </xf>
    <xf numFmtId="178" fontId="16" fillId="0" borderId="13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 quotePrefix="1">
      <alignment horizontal="center"/>
    </xf>
    <xf numFmtId="49" fontId="16" fillId="0" borderId="13" xfId="0" applyNumberFormat="1" applyFont="1" applyFill="1" applyBorder="1" applyAlignment="1">
      <alignment horizontal="center"/>
    </xf>
    <xf numFmtId="180" fontId="16" fillId="0" borderId="13" xfId="0" applyNumberFormat="1" applyFont="1" applyFill="1" applyBorder="1" applyAlignment="1">
      <alignment horizontal="center"/>
    </xf>
    <xf numFmtId="179" fontId="16" fillId="0" borderId="13" xfId="0" applyNumberFormat="1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/>
    </xf>
    <xf numFmtId="0" fontId="16" fillId="0" borderId="5" xfId="0" applyNumberFormat="1" applyFont="1" applyFill="1" applyBorder="1" applyAlignment="1">
      <alignment/>
    </xf>
    <xf numFmtId="0" fontId="16" fillId="0" borderId="6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49" fontId="16" fillId="0" borderId="7" xfId="0" applyNumberFormat="1" applyFont="1" applyFill="1" applyBorder="1" applyAlignment="1">
      <alignment/>
    </xf>
    <xf numFmtId="169" fontId="16" fillId="0" borderId="8" xfId="15" applyNumberFormat="1" applyFont="1" applyFill="1" applyBorder="1" applyAlignment="1">
      <alignment/>
    </xf>
    <xf numFmtId="49" fontId="16" fillId="0" borderId="1" xfId="0" applyNumberFormat="1" applyFont="1" applyFill="1" applyBorder="1" applyAlignment="1">
      <alignment/>
    </xf>
    <xf numFmtId="0" fontId="16" fillId="0" borderId="9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/>
    </xf>
    <xf numFmtId="49" fontId="20" fillId="0" borderId="16" xfId="0" applyNumberFormat="1" applyFont="1" applyFill="1" applyBorder="1" applyAlignment="1">
      <alignment/>
    </xf>
    <xf numFmtId="0" fontId="18" fillId="0" borderId="0" xfId="0" applyNumberFormat="1" applyFont="1" applyFill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14" fontId="18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178" fontId="16" fillId="0" borderId="0" xfId="0" applyNumberFormat="1" applyFont="1" applyFill="1" applyAlignment="1">
      <alignment/>
    </xf>
    <xf numFmtId="179" fontId="16" fillId="0" borderId="0" xfId="0" applyNumberFormat="1" applyFont="1" applyFill="1" applyAlignment="1">
      <alignment/>
    </xf>
    <xf numFmtId="180" fontId="16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left"/>
    </xf>
    <xf numFmtId="37" fontId="16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/>
    </xf>
    <xf numFmtId="37" fontId="16" fillId="0" borderId="0" xfId="0" applyNumberFormat="1" applyFont="1" applyFill="1" applyBorder="1" applyAlignment="1">
      <alignment/>
    </xf>
    <xf numFmtId="178" fontId="16" fillId="0" borderId="17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 quotePrefix="1">
      <alignment horizontal="center"/>
    </xf>
    <xf numFmtId="179" fontId="16" fillId="0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180" fontId="16" fillId="0" borderId="17" xfId="0" applyNumberFormat="1" applyFont="1" applyFill="1" applyBorder="1" applyAlignment="1">
      <alignment horizontal="center"/>
    </xf>
    <xf numFmtId="37" fontId="16" fillId="0" borderId="0" xfId="0" applyNumberFormat="1" applyFont="1" applyFill="1" applyAlignment="1">
      <alignment horizontal="center"/>
    </xf>
    <xf numFmtId="37" fontId="16" fillId="0" borderId="5" xfId="0" applyNumberFormat="1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Alignment="1">
      <alignment horizontal="center"/>
    </xf>
    <xf numFmtId="179" fontId="16" fillId="0" borderId="0" xfId="0" applyNumberFormat="1" applyFont="1" applyFill="1" applyAlignment="1">
      <alignment horizontal="center"/>
    </xf>
    <xf numFmtId="180" fontId="16" fillId="0" borderId="0" xfId="0" applyNumberFormat="1" applyFont="1" applyFill="1" applyAlignment="1">
      <alignment horizontal="center"/>
    </xf>
    <xf numFmtId="0" fontId="20" fillId="0" borderId="16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left"/>
    </xf>
    <xf numFmtId="37" fontId="20" fillId="0" borderId="15" xfId="0" applyNumberFormat="1" applyFont="1" applyFill="1" applyBorder="1" applyAlignment="1">
      <alignment/>
    </xf>
    <xf numFmtId="37" fontId="20" fillId="0" borderId="0" xfId="0" applyNumberFormat="1" applyFont="1" applyFill="1" applyBorder="1" applyAlignment="1">
      <alignment/>
    </xf>
    <xf numFmtId="178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Alignment="1">
      <alignment/>
    </xf>
    <xf numFmtId="179" fontId="16" fillId="0" borderId="0" xfId="0" applyNumberFormat="1" applyFont="1" applyFill="1" applyBorder="1" applyAlignment="1">
      <alignment/>
    </xf>
    <xf numFmtId="180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49" fontId="20" fillId="0" borderId="0" xfId="0" applyNumberFormat="1" applyFont="1" applyFill="1" applyAlignment="1">
      <alignment/>
    </xf>
    <xf numFmtId="178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179" fontId="16" fillId="0" borderId="0" xfId="0" applyNumberFormat="1" applyFont="1" applyFill="1" applyAlignment="1">
      <alignment/>
    </xf>
    <xf numFmtId="37" fontId="16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33" fillId="0" borderId="0" xfId="0" applyNumberFormat="1" applyFont="1" applyFill="1" applyAlignment="1">
      <alignment horizontal="left" vertical="top" wrapText="1"/>
    </xf>
    <xf numFmtId="0" fontId="16" fillId="0" borderId="9" xfId="0" applyNumberFormat="1" applyFont="1" applyFill="1" applyBorder="1" applyAlignment="1">
      <alignment horizontal="left"/>
    </xf>
    <xf numFmtId="178" fontId="16" fillId="0" borderId="9" xfId="0" applyNumberFormat="1" applyFont="1" applyFill="1" applyBorder="1" applyAlignment="1">
      <alignment/>
    </xf>
    <xf numFmtId="179" fontId="16" fillId="0" borderId="9" xfId="0" applyNumberFormat="1" applyFont="1" applyFill="1" applyBorder="1" applyAlignment="1">
      <alignment/>
    </xf>
    <xf numFmtId="180" fontId="16" fillId="0" borderId="9" xfId="0" applyNumberFormat="1" applyFont="1" applyFill="1" applyBorder="1" applyAlignment="1">
      <alignment/>
    </xf>
    <xf numFmtId="49" fontId="16" fillId="0" borderId="34" xfId="0" applyNumberFormat="1" applyFont="1" applyFill="1" applyBorder="1" applyAlignment="1">
      <alignment/>
    </xf>
    <xf numFmtId="0" fontId="16" fillId="0" borderId="34" xfId="0" applyNumberFormat="1" applyFont="1" applyFill="1" applyBorder="1" applyAlignment="1">
      <alignment/>
    </xf>
    <xf numFmtId="0" fontId="16" fillId="0" borderId="36" xfId="0" applyNumberFormat="1" applyFont="1" applyFill="1" applyBorder="1" applyAlignment="1">
      <alignment/>
    </xf>
    <xf numFmtId="178" fontId="16" fillId="0" borderId="36" xfId="0" applyNumberFormat="1" applyFont="1" applyFill="1" applyBorder="1" applyAlignment="1">
      <alignment/>
    </xf>
    <xf numFmtId="179" fontId="16" fillId="0" borderId="36" xfId="0" applyNumberFormat="1" applyFont="1" applyFill="1" applyBorder="1" applyAlignment="1">
      <alignment/>
    </xf>
    <xf numFmtId="180" fontId="16" fillId="0" borderId="36" xfId="0" applyNumberFormat="1" applyFont="1" applyFill="1" applyBorder="1" applyAlignment="1">
      <alignment/>
    </xf>
    <xf numFmtId="179" fontId="16" fillId="0" borderId="34" xfId="0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left" vertical="top"/>
    </xf>
    <xf numFmtId="5" fontId="5" fillId="4" borderId="17" xfId="0" applyNumberFormat="1" applyFont="1" applyFill="1" applyBorder="1" applyAlignment="1" applyProtection="1" quotePrefix="1">
      <alignment horizontal="right"/>
      <protection hidden="1"/>
    </xf>
    <xf numFmtId="5" fontId="5" fillId="4" borderId="37" xfId="0" applyNumberFormat="1" applyFont="1" applyFill="1" applyBorder="1" applyAlignment="1" applyProtection="1" quotePrefix="1">
      <alignment horizontal="right"/>
      <protection hidden="1"/>
    </xf>
    <xf numFmtId="3" fontId="3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14" fontId="2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Alignment="1" applyProtection="1" quotePrefix="1">
      <alignment horizontal="left"/>
      <protection hidden="1"/>
    </xf>
    <xf numFmtId="3" fontId="32" fillId="0" borderId="0" xfId="0" applyNumberFormat="1" applyFont="1" applyAlignment="1" applyProtection="1">
      <alignment horizontal="left"/>
      <protection hidden="1"/>
    </xf>
    <xf numFmtId="5" fontId="2" fillId="0" borderId="1" xfId="0" applyNumberFormat="1" applyFont="1" applyBorder="1" applyAlignment="1" applyProtection="1">
      <alignment horizontal="left"/>
      <protection hidden="1"/>
    </xf>
    <xf numFmtId="5" fontId="2" fillId="0" borderId="9" xfId="0" applyNumberFormat="1" applyFont="1" applyBorder="1" applyAlignment="1" applyProtection="1">
      <alignment horizontal="left"/>
      <protection hidden="1"/>
    </xf>
    <xf numFmtId="5" fontId="2" fillId="0" borderId="1" xfId="0" applyNumberFormat="1" applyFont="1" applyBorder="1" applyAlignment="1" applyProtection="1" quotePrefix="1">
      <alignment horizontal="left"/>
      <protection hidden="1"/>
    </xf>
    <xf numFmtId="5" fontId="2" fillId="0" borderId="9" xfId="0" applyNumberFormat="1" applyFont="1" applyBorder="1" applyAlignment="1" applyProtection="1" quotePrefix="1">
      <alignment horizontal="left"/>
      <protection hidden="1"/>
    </xf>
    <xf numFmtId="164" fontId="5" fillId="0" borderId="38" xfId="0" applyNumberFormat="1" applyFont="1" applyBorder="1" applyAlignment="1" applyProtection="1">
      <alignment horizontal="right"/>
      <protection hidden="1"/>
    </xf>
    <xf numFmtId="164" fontId="5" fillId="0" borderId="0" xfId="0" applyNumberFormat="1" applyFont="1" applyBorder="1" applyAlignment="1" applyProtection="1">
      <alignment horizontal="right"/>
      <protection hidden="1"/>
    </xf>
    <xf numFmtId="164" fontId="5" fillId="0" borderId="8" xfId="0" applyNumberFormat="1" applyFont="1" applyBorder="1" applyAlignment="1" applyProtection="1">
      <alignment horizontal="right"/>
      <protection hidden="1"/>
    </xf>
    <xf numFmtId="164" fontId="5" fillId="0" borderId="23" xfId="0" applyNumberFormat="1" applyFont="1" applyBorder="1" applyAlignment="1" applyProtection="1">
      <alignment horizontal="right"/>
      <protection hidden="1"/>
    </xf>
    <xf numFmtId="5" fontId="1" fillId="0" borderId="2" xfId="0" applyNumberFormat="1" applyFont="1" applyBorder="1" applyAlignment="1" applyProtection="1">
      <alignment horizontal="left"/>
      <protection hidden="1"/>
    </xf>
    <xf numFmtId="5" fontId="1" fillId="0" borderId="5" xfId="0" applyNumberFormat="1" applyFont="1" applyBorder="1" applyAlignment="1" applyProtection="1">
      <alignment horizontal="left"/>
      <protection hidden="1"/>
    </xf>
    <xf numFmtId="5" fontId="1" fillId="0" borderId="24" xfId="0" applyNumberFormat="1" applyFont="1" applyBorder="1" applyAlignment="1" applyProtection="1">
      <alignment horizontal="left"/>
      <protection hidden="1"/>
    </xf>
    <xf numFmtId="5" fontId="1" fillId="0" borderId="39" xfId="0" applyNumberFormat="1" applyFont="1" applyBorder="1" applyAlignment="1" applyProtection="1">
      <alignment horizontal="left"/>
      <protection hidden="1"/>
    </xf>
    <xf numFmtId="5" fontId="1" fillId="0" borderId="18" xfId="0" applyNumberFormat="1" applyFont="1" applyBorder="1" applyAlignment="1" applyProtection="1">
      <alignment horizontal="left"/>
      <protection hidden="1"/>
    </xf>
    <xf numFmtId="5" fontId="1" fillId="0" borderId="6" xfId="0" applyNumberFormat="1" applyFont="1" applyBorder="1" applyAlignment="1" applyProtection="1">
      <alignment horizontal="left"/>
      <protection hidden="1"/>
    </xf>
    <xf numFmtId="164" fontId="7" fillId="0" borderId="40" xfId="0" applyNumberFormat="1" applyFont="1" applyBorder="1" applyAlignment="1" applyProtection="1">
      <alignment horizontal="left"/>
      <protection hidden="1"/>
    </xf>
    <xf numFmtId="164" fontId="7" fillId="0" borderId="9" xfId="0" applyNumberFormat="1" applyFont="1" applyBorder="1" applyAlignment="1" applyProtection="1">
      <alignment horizontal="left"/>
      <protection hidden="1"/>
    </xf>
    <xf numFmtId="164" fontId="7" fillId="0" borderId="41" xfId="0" applyNumberFormat="1" applyFont="1" applyBorder="1" applyAlignment="1" applyProtection="1">
      <alignment horizontal="left"/>
      <protection hidden="1"/>
    </xf>
    <xf numFmtId="164" fontId="7" fillId="0" borderId="17" xfId="0" applyNumberFormat="1" applyFont="1" applyBorder="1" applyAlignment="1" applyProtection="1">
      <alignment horizontal="left"/>
      <protection hidden="1"/>
    </xf>
    <xf numFmtId="5" fontId="1" fillId="0" borderId="42" xfId="0" applyNumberFormat="1" applyFont="1" applyBorder="1" applyAlignment="1" applyProtection="1">
      <alignment horizontal="left"/>
      <protection hidden="1"/>
    </xf>
    <xf numFmtId="3" fontId="1" fillId="4" borderId="0" xfId="0" applyNumberFormat="1" applyFont="1" applyFill="1" applyBorder="1" applyAlignment="1" applyProtection="1">
      <alignment/>
      <protection hidden="1"/>
    </xf>
    <xf numFmtId="3" fontId="1" fillId="4" borderId="8" xfId="0" applyNumberFormat="1" applyFont="1" applyFill="1" applyBorder="1" applyAlignment="1" applyProtection="1">
      <alignment/>
      <protection hidden="1"/>
    </xf>
    <xf numFmtId="5" fontId="5" fillId="4" borderId="43" xfId="0" applyNumberFormat="1" applyFont="1" applyFill="1" applyBorder="1" applyAlignment="1" applyProtection="1">
      <alignment horizontal="right"/>
      <protection hidden="1"/>
    </xf>
    <xf numFmtId="5" fontId="5" fillId="4" borderId="17" xfId="0" applyNumberFormat="1" applyFont="1" applyFill="1" applyBorder="1" applyAlignment="1" applyProtection="1">
      <alignment horizontal="right"/>
      <protection hidden="1"/>
    </xf>
    <xf numFmtId="5" fontId="5" fillId="4" borderId="37" xfId="0" applyNumberFormat="1" applyFont="1" applyFill="1" applyBorder="1" applyAlignment="1" applyProtection="1">
      <alignment horizontal="right"/>
      <protection hidden="1"/>
    </xf>
    <xf numFmtId="5" fontId="5" fillId="4" borderId="41" xfId="0" applyNumberFormat="1" applyFont="1" applyFill="1" applyBorder="1" applyAlignment="1" applyProtection="1" quotePrefix="1">
      <alignment horizontal="right"/>
      <protection hidden="1"/>
    </xf>
    <xf numFmtId="164" fontId="5" fillId="4" borderId="44" xfId="0" applyNumberFormat="1" applyFont="1" applyFill="1" applyBorder="1" applyAlignment="1" applyProtection="1">
      <alignment horizontal="right"/>
      <protection hidden="1"/>
    </xf>
    <xf numFmtId="164" fontId="5" fillId="4" borderId="0" xfId="0" applyNumberFormat="1" applyFont="1" applyFill="1" applyBorder="1" applyAlignment="1" applyProtection="1">
      <alignment horizontal="right"/>
      <protection hidden="1"/>
    </xf>
    <xf numFmtId="164" fontId="5" fillId="4" borderId="23" xfId="0" applyNumberFormat="1" applyFont="1" applyFill="1" applyBorder="1" applyAlignment="1" applyProtection="1">
      <alignment horizontal="right"/>
      <protection hidden="1"/>
    </xf>
    <xf numFmtId="164" fontId="5" fillId="4" borderId="38" xfId="0" applyNumberFormat="1" applyFont="1" applyFill="1" applyBorder="1" applyAlignment="1" applyProtection="1">
      <alignment horizontal="right"/>
      <protection hidden="1"/>
    </xf>
    <xf numFmtId="5" fontId="5" fillId="4" borderId="16" xfId="0" applyNumberFormat="1" applyFont="1" applyFill="1" applyBorder="1" applyAlignment="1" applyProtection="1">
      <alignment horizontal="right"/>
      <protection hidden="1"/>
    </xf>
    <xf numFmtId="5" fontId="5" fillId="4" borderId="43" xfId="0" applyNumberFormat="1" applyFont="1" applyFill="1" applyBorder="1" applyAlignment="1" applyProtection="1" quotePrefix="1">
      <alignment horizontal="right"/>
      <protection hidden="1"/>
    </xf>
    <xf numFmtId="5" fontId="5" fillId="4" borderId="45" xfId="0" applyNumberFormat="1" applyFont="1" applyFill="1" applyBorder="1" applyAlignment="1" applyProtection="1">
      <alignment horizontal="right"/>
      <protection hidden="1"/>
    </xf>
    <xf numFmtId="0" fontId="1" fillId="7" borderId="2" xfId="0" applyFont="1" applyFill="1" applyBorder="1" applyAlignment="1" applyProtection="1">
      <alignment/>
      <protection hidden="1"/>
    </xf>
    <xf numFmtId="0" fontId="1" fillId="7" borderId="6" xfId="0" applyFont="1" applyFill="1" applyBorder="1" applyAlignment="1" applyProtection="1">
      <alignment/>
      <protection hidden="1"/>
    </xf>
    <xf numFmtId="0" fontId="1" fillId="7" borderId="7" xfId="0" applyFont="1" applyFill="1" applyBorder="1" applyAlignment="1" applyProtection="1">
      <alignment/>
      <protection hidden="1"/>
    </xf>
    <xf numFmtId="0" fontId="1" fillId="7" borderId="8" xfId="0" applyFont="1" applyFill="1" applyBorder="1" applyAlignment="1" applyProtection="1">
      <alignment/>
      <protection hidden="1"/>
    </xf>
    <xf numFmtId="0" fontId="1" fillId="7" borderId="1" xfId="0" applyFont="1" applyFill="1" applyBorder="1" applyAlignment="1" applyProtection="1">
      <alignment/>
      <protection hidden="1"/>
    </xf>
    <xf numFmtId="0" fontId="1" fillId="7" borderId="10" xfId="0" applyFont="1" applyFill="1" applyBorder="1" applyAlignment="1" applyProtection="1">
      <alignment/>
      <protection hidden="1"/>
    </xf>
    <xf numFmtId="5" fontId="5" fillId="4" borderId="41" xfId="0" applyNumberFormat="1" applyFont="1" applyFill="1" applyBorder="1" applyAlignment="1" applyProtection="1">
      <alignment horizontal="right"/>
      <protection hidden="1"/>
    </xf>
    <xf numFmtId="164" fontId="5" fillId="4" borderId="8" xfId="0" applyNumberFormat="1" applyFont="1" applyFill="1" applyBorder="1" applyAlignment="1" applyProtection="1">
      <alignment horizontal="right"/>
      <protection hidden="1"/>
    </xf>
    <xf numFmtId="164" fontId="5" fillId="4" borderId="39" xfId="0" applyNumberFormat="1" applyFont="1" applyFill="1" applyBorder="1" applyAlignment="1" applyProtection="1">
      <alignment horizontal="right"/>
      <protection hidden="1"/>
    </xf>
    <xf numFmtId="164" fontId="5" fillId="4" borderId="5" xfId="0" applyNumberFormat="1" applyFont="1" applyFill="1" applyBorder="1" applyAlignment="1" applyProtection="1">
      <alignment horizontal="right"/>
      <protection hidden="1"/>
    </xf>
    <xf numFmtId="164" fontId="5" fillId="4" borderId="6" xfId="0" applyNumberFormat="1" applyFont="1" applyFill="1" applyBorder="1" applyAlignment="1" applyProtection="1">
      <alignment horizontal="right"/>
      <protection hidden="1"/>
    </xf>
    <xf numFmtId="164" fontId="5" fillId="4" borderId="25" xfId="0" applyNumberFormat="1" applyFont="1" applyFill="1" applyBorder="1" applyAlignment="1" applyProtection="1">
      <alignment horizontal="right"/>
      <protection hidden="1"/>
    </xf>
    <xf numFmtId="164" fontId="5" fillId="4" borderId="18" xfId="0" applyNumberFormat="1" applyFont="1" applyFill="1" applyBorder="1" applyAlignment="1" applyProtection="1">
      <alignment horizontal="right"/>
      <protection hidden="1"/>
    </xf>
    <xf numFmtId="3" fontId="1" fillId="4" borderId="9" xfId="0" applyNumberFormat="1" applyFont="1" applyFill="1" applyBorder="1" applyAlignment="1" applyProtection="1">
      <alignment/>
      <protection hidden="1"/>
    </xf>
    <xf numFmtId="3" fontId="1" fillId="4" borderId="10" xfId="0" applyNumberFormat="1" applyFont="1" applyFill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3" fontId="3" fillId="3" borderId="2" xfId="0" applyNumberFormat="1" applyFont="1" applyFill="1" applyBorder="1" applyAlignment="1" applyProtection="1">
      <alignment horizontal="center" wrapText="1"/>
      <protection hidden="1"/>
    </xf>
    <xf numFmtId="3" fontId="3" fillId="3" borderId="5" xfId="0" applyNumberFormat="1" applyFont="1" applyFill="1" applyBorder="1" applyAlignment="1" applyProtection="1">
      <alignment horizontal="center" wrapText="1"/>
      <protection hidden="1"/>
    </xf>
    <xf numFmtId="3" fontId="3" fillId="3" borderId="6" xfId="0" applyNumberFormat="1" applyFont="1" applyFill="1" applyBorder="1" applyAlignment="1" applyProtection="1">
      <alignment horizontal="center" wrapText="1"/>
      <protection hidden="1"/>
    </xf>
    <xf numFmtId="3" fontId="3" fillId="3" borderId="1" xfId="0" applyNumberFormat="1" applyFont="1" applyFill="1" applyBorder="1" applyAlignment="1" applyProtection="1">
      <alignment horizontal="center" wrapText="1"/>
      <protection hidden="1"/>
    </xf>
    <xf numFmtId="3" fontId="3" fillId="3" borderId="9" xfId="0" applyNumberFormat="1" applyFont="1" applyFill="1" applyBorder="1" applyAlignment="1" applyProtection="1">
      <alignment horizontal="center" wrapText="1"/>
      <protection hidden="1"/>
    </xf>
    <xf numFmtId="3" fontId="3" fillId="3" borderId="10" xfId="0" applyNumberFormat="1" applyFont="1" applyFill="1" applyBorder="1" applyAlignment="1" applyProtection="1">
      <alignment horizontal="center" wrapText="1"/>
      <protection hidden="1"/>
    </xf>
    <xf numFmtId="164" fontId="5" fillId="4" borderId="2" xfId="0" applyNumberFormat="1" applyFont="1" applyFill="1" applyBorder="1" applyAlignment="1" applyProtection="1">
      <alignment horizontal="right"/>
      <protection hidden="1"/>
    </xf>
    <xf numFmtId="164" fontId="5" fillId="4" borderId="24" xfId="0" applyNumberFormat="1" applyFont="1" applyFill="1" applyBorder="1" applyAlignment="1" applyProtection="1">
      <alignment horizontal="right"/>
      <protection hidden="1"/>
    </xf>
    <xf numFmtId="5" fontId="5" fillId="4" borderId="15" xfId="0" applyNumberFormat="1" applyFont="1" applyFill="1" applyBorder="1" applyAlignment="1" applyProtection="1">
      <alignment horizontal="right"/>
      <protection hidden="1"/>
    </xf>
    <xf numFmtId="164" fontId="5" fillId="4" borderId="7" xfId="0" applyNumberFormat="1" applyFont="1" applyFill="1" applyBorder="1" applyAlignment="1" applyProtection="1">
      <alignment horizontal="right"/>
      <protection hidden="1"/>
    </xf>
    <xf numFmtId="164" fontId="5" fillId="4" borderId="1" xfId="0" applyNumberFormat="1" applyFont="1" applyFill="1" applyBorder="1" applyAlignment="1" applyProtection="1">
      <alignment horizontal="right"/>
      <protection hidden="1"/>
    </xf>
    <xf numFmtId="164" fontId="5" fillId="4" borderId="9" xfId="0" applyNumberFormat="1" applyFont="1" applyFill="1" applyBorder="1" applyAlignment="1" applyProtection="1">
      <alignment horizontal="right"/>
      <protection hidden="1"/>
    </xf>
    <xf numFmtId="164" fontId="5" fillId="4" borderId="20" xfId="0" applyNumberFormat="1" applyFont="1" applyFill="1" applyBorder="1" applyAlignment="1" applyProtection="1">
      <alignment horizontal="right"/>
      <protection hidden="1"/>
    </xf>
    <xf numFmtId="164" fontId="5" fillId="4" borderId="46" xfId="0" applyNumberFormat="1" applyFont="1" applyFill="1" applyBorder="1" applyAlignment="1" applyProtection="1">
      <alignment horizontal="right"/>
      <protection hidden="1"/>
    </xf>
    <xf numFmtId="164" fontId="5" fillId="4" borderId="46" xfId="0" applyNumberFormat="1" applyFont="1" applyFill="1" applyBorder="1" applyAlignment="1" applyProtection="1" quotePrefix="1">
      <alignment horizontal="right"/>
      <protection hidden="1"/>
    </xf>
    <xf numFmtId="164" fontId="5" fillId="4" borderId="9" xfId="0" applyNumberFormat="1" applyFont="1" applyFill="1" applyBorder="1" applyAlignment="1" applyProtection="1" quotePrefix="1">
      <alignment horizontal="right"/>
      <protection hidden="1"/>
    </xf>
    <xf numFmtId="164" fontId="5" fillId="4" borderId="20" xfId="0" applyNumberFormat="1" applyFont="1" applyFill="1" applyBorder="1" applyAlignment="1" applyProtection="1" quotePrefix="1">
      <alignment horizontal="right"/>
      <protection hidden="1"/>
    </xf>
    <xf numFmtId="164" fontId="5" fillId="4" borderId="21" xfId="0" applyNumberFormat="1" applyFont="1" applyFill="1" applyBorder="1" applyAlignment="1" applyProtection="1">
      <alignment horizontal="right"/>
      <protection hidden="1"/>
    </xf>
    <xf numFmtId="164" fontId="5" fillId="4" borderId="10" xfId="0" applyNumberFormat="1" applyFont="1" applyFill="1" applyBorder="1" applyAlignment="1" applyProtection="1">
      <alignment horizontal="right"/>
      <protection hidden="1"/>
    </xf>
    <xf numFmtId="164" fontId="5" fillId="4" borderId="40" xfId="0" applyNumberFormat="1" applyFont="1" applyFill="1" applyBorder="1" applyAlignment="1" applyProtection="1" quotePrefix="1">
      <alignment horizontal="right"/>
      <protection hidden="1"/>
    </xf>
    <xf numFmtId="164" fontId="5" fillId="4" borderId="40" xfId="0" applyNumberFormat="1" applyFont="1" applyFill="1" applyBorder="1" applyAlignment="1" applyProtection="1">
      <alignment horizontal="right"/>
      <protection hidden="1"/>
    </xf>
    <xf numFmtId="164" fontId="5" fillId="4" borderId="42" xfId="0" applyNumberFormat="1" applyFont="1" applyFill="1" applyBorder="1" applyAlignment="1" applyProtection="1">
      <alignment horizontal="right"/>
      <protection hidden="1"/>
    </xf>
    <xf numFmtId="0" fontId="1" fillId="11" borderId="16" xfId="0" applyFont="1" applyFill="1" applyBorder="1" applyAlignment="1" applyProtection="1">
      <alignment/>
      <protection hidden="1"/>
    </xf>
    <xf numFmtId="0" fontId="1" fillId="11" borderId="17" xfId="0" applyFont="1" applyFill="1" applyBorder="1" applyAlignment="1" applyProtection="1">
      <alignment/>
      <protection hidden="1"/>
    </xf>
    <xf numFmtId="0" fontId="1" fillId="11" borderId="15" xfId="0" applyFont="1" applyFill="1" applyBorder="1" applyAlignment="1" applyProtection="1">
      <alignment/>
      <protection hidden="1"/>
    </xf>
    <xf numFmtId="3" fontId="1" fillId="5" borderId="5" xfId="0" applyNumberFormat="1" applyFont="1" applyFill="1" applyBorder="1" applyAlignment="1" applyProtection="1">
      <alignment/>
      <protection hidden="1"/>
    </xf>
    <xf numFmtId="3" fontId="1" fillId="5" borderId="6" xfId="0" applyNumberFormat="1" applyFont="1" applyFill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164" fontId="1" fillId="0" borderId="39" xfId="0" applyNumberFormat="1" applyFont="1" applyBorder="1" applyAlignment="1" applyProtection="1">
      <alignment horizontal="left"/>
      <protection hidden="1"/>
    </xf>
    <xf numFmtId="164" fontId="1" fillId="0" borderId="5" xfId="0" applyNumberFormat="1" applyFont="1" applyBorder="1" applyAlignment="1" applyProtection="1">
      <alignment horizontal="left"/>
      <protection hidden="1"/>
    </xf>
    <xf numFmtId="164" fontId="1" fillId="0" borderId="24" xfId="0" applyNumberFormat="1" applyFont="1" applyBorder="1" applyAlignment="1" applyProtection="1">
      <alignment horizontal="left"/>
      <protection hidden="1"/>
    </xf>
    <xf numFmtId="164" fontId="5" fillId="0" borderId="7" xfId="0" applyNumberFormat="1" applyFont="1" applyBorder="1" applyAlignment="1" applyProtection="1">
      <alignment horizontal="right"/>
      <protection hidden="1"/>
    </xf>
    <xf numFmtId="164" fontId="7" fillId="0" borderId="1" xfId="0" applyNumberFormat="1" applyFont="1" applyBorder="1" applyAlignment="1" applyProtection="1">
      <alignment horizontal="left"/>
      <protection hidden="1"/>
    </xf>
    <xf numFmtId="164" fontId="1" fillId="0" borderId="2" xfId="0" applyNumberFormat="1" applyFont="1" applyBorder="1" applyAlignment="1" applyProtection="1">
      <alignment horizontal="left"/>
      <protection hidden="1"/>
    </xf>
    <xf numFmtId="164" fontId="7" fillId="0" borderId="16" xfId="0" applyNumberFormat="1" applyFont="1" applyBorder="1" applyAlignment="1" applyProtection="1">
      <alignment horizontal="left"/>
      <protection hidden="1"/>
    </xf>
    <xf numFmtId="164" fontId="5" fillId="0" borderId="44" xfId="0" applyNumberFormat="1" applyFont="1" applyBorder="1" applyAlignment="1" applyProtection="1">
      <alignment horizontal="right"/>
      <protection hidden="1"/>
    </xf>
    <xf numFmtId="164" fontId="5" fillId="0" borderId="39" xfId="0" applyNumberFormat="1" applyFont="1" applyBorder="1" applyAlignment="1" applyProtection="1">
      <alignment horizontal="right"/>
      <protection hidden="1"/>
    </xf>
    <xf numFmtId="164" fontId="5" fillId="0" borderId="5" xfId="0" applyNumberFormat="1" applyFont="1" applyBorder="1" applyAlignment="1" applyProtection="1">
      <alignment horizontal="right"/>
      <protection hidden="1"/>
    </xf>
    <xf numFmtId="164" fontId="5" fillId="0" borderId="18" xfId="0" applyNumberFormat="1" applyFont="1" applyBorder="1" applyAlignment="1" applyProtection="1">
      <alignment horizontal="right"/>
      <protection hidden="1"/>
    </xf>
    <xf numFmtId="164" fontId="5" fillId="0" borderId="24" xfId="0" applyNumberFormat="1" applyFont="1" applyBorder="1" applyAlignment="1" applyProtection="1">
      <alignment horizontal="right"/>
      <protection hidden="1"/>
    </xf>
    <xf numFmtId="164" fontId="11" fillId="0" borderId="42" xfId="0" applyNumberFormat="1" applyFont="1" applyBorder="1" applyAlignment="1" applyProtection="1">
      <alignment horizontal="right"/>
      <protection hidden="1"/>
    </xf>
    <xf numFmtId="164" fontId="11" fillId="0" borderId="5" xfId="0" applyNumberFormat="1" applyFont="1" applyBorder="1" applyAlignment="1" applyProtection="1">
      <alignment horizontal="right"/>
      <protection hidden="1"/>
    </xf>
    <xf numFmtId="164" fontId="11" fillId="0" borderId="24" xfId="0" applyNumberFormat="1" applyFont="1" applyBorder="1" applyAlignment="1" applyProtection="1">
      <alignment horizontal="right"/>
      <protection hidden="1"/>
    </xf>
    <xf numFmtId="164" fontId="5" fillId="0" borderId="25" xfId="0" applyNumberFormat="1" applyFont="1" applyBorder="1" applyAlignment="1" applyProtection="1">
      <alignment horizontal="right"/>
      <protection hidden="1"/>
    </xf>
    <xf numFmtId="164" fontId="5" fillId="0" borderId="42" xfId="0" applyNumberFormat="1" applyFont="1" applyBorder="1" applyAlignment="1" applyProtection="1">
      <alignment horizontal="right"/>
      <protection hidden="1"/>
    </xf>
    <xf numFmtId="164" fontId="5" fillId="0" borderId="6" xfId="0" applyNumberFormat="1" applyFont="1" applyBorder="1" applyAlignment="1" applyProtection="1">
      <alignment horizontal="right"/>
      <protection hidden="1"/>
    </xf>
    <xf numFmtId="164" fontId="5" fillId="0" borderId="2" xfId="0" applyNumberFormat="1" applyFont="1" applyBorder="1" applyAlignment="1" applyProtection="1">
      <alignment horizontal="right"/>
      <protection hidden="1"/>
    </xf>
    <xf numFmtId="164" fontId="1" fillId="0" borderId="18" xfId="0" applyNumberFormat="1" applyFont="1" applyBorder="1" applyAlignment="1" applyProtection="1">
      <alignment horizontal="left"/>
      <protection hidden="1"/>
    </xf>
    <xf numFmtId="164" fontId="1" fillId="0" borderId="42" xfId="0" applyNumberFormat="1" applyFont="1" applyBorder="1" applyAlignment="1" applyProtection="1">
      <alignment horizontal="left"/>
      <protection hidden="1"/>
    </xf>
    <xf numFmtId="164" fontId="1" fillId="0" borderId="6" xfId="0" applyNumberFormat="1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13" fillId="0" borderId="0" xfId="0" applyNumberFormat="1" applyFont="1" applyAlignment="1" applyProtection="1">
      <alignment horizontal="left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5" fontId="13" fillId="0" borderId="5" xfId="0" applyNumberFormat="1" applyFont="1" applyBorder="1" applyAlignment="1" applyProtection="1">
      <alignment horizontal="center"/>
      <protection locked="0"/>
    </xf>
    <xf numFmtId="0" fontId="23" fillId="4" borderId="0" xfId="0" applyNumberFormat="1" applyFont="1" applyFill="1" applyAlignment="1">
      <alignment horizontal="left" vertical="top" wrapText="1"/>
    </xf>
    <xf numFmtId="179" fontId="20" fillId="4" borderId="16" xfId="0" applyNumberFormat="1" applyFont="1" applyFill="1" applyBorder="1" applyAlignment="1">
      <alignment horizontal="center"/>
    </xf>
    <xf numFmtId="179" fontId="20" fillId="4" borderId="17" xfId="0" applyNumberFormat="1" applyFont="1" applyFill="1" applyBorder="1" applyAlignment="1">
      <alignment horizontal="center"/>
    </xf>
    <xf numFmtId="179" fontId="20" fillId="4" borderId="15" xfId="0" applyNumberFormat="1" applyFont="1" applyFill="1" applyBorder="1" applyAlignment="1">
      <alignment horizontal="center"/>
    </xf>
    <xf numFmtId="49" fontId="21" fillId="4" borderId="0" xfId="0" applyNumberFormat="1" applyFont="1" applyFill="1" applyAlignment="1">
      <alignment horizontal="center"/>
    </xf>
    <xf numFmtId="49" fontId="25" fillId="7" borderId="16" xfId="0" applyNumberFormat="1" applyFont="1" applyFill="1" applyBorder="1" applyAlignment="1">
      <alignment horizontal="center"/>
    </xf>
    <xf numFmtId="49" fontId="25" fillId="7" borderId="17" xfId="0" applyNumberFormat="1" applyFont="1" applyFill="1" applyBorder="1" applyAlignment="1">
      <alignment horizontal="center"/>
    </xf>
    <xf numFmtId="49" fontId="25" fillId="7" borderId="15" xfId="0" applyNumberFormat="1" applyFont="1" applyFill="1" applyBorder="1" applyAlignment="1">
      <alignment horizontal="center"/>
    </xf>
    <xf numFmtId="0" fontId="19" fillId="4" borderId="0" xfId="0" applyNumberFormat="1" applyFont="1" applyFill="1" applyAlignment="1">
      <alignment horizontal="left"/>
    </xf>
    <xf numFmtId="0" fontId="19" fillId="4" borderId="8" xfId="0" applyNumberFormat="1" applyFont="1" applyFill="1" applyBorder="1" applyAlignment="1">
      <alignment horizontal="left"/>
    </xf>
    <xf numFmtId="49" fontId="21" fillId="0" borderId="0" xfId="0" applyNumberFormat="1" applyFont="1" applyFill="1" applyAlignment="1">
      <alignment horizontal="center"/>
    </xf>
    <xf numFmtId="179" fontId="20" fillId="0" borderId="16" xfId="0" applyNumberFormat="1" applyFont="1" applyFill="1" applyBorder="1" applyAlignment="1">
      <alignment horizontal="center"/>
    </xf>
    <xf numFmtId="179" fontId="20" fillId="0" borderId="17" xfId="0" applyNumberFormat="1" applyFont="1" applyFill="1" applyBorder="1" applyAlignment="1">
      <alignment horizontal="center"/>
    </xf>
    <xf numFmtId="179" fontId="20" fillId="0" borderId="15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NumberFormat="1" applyFont="1" applyFill="1" applyAlignment="1">
      <alignment vertical="center"/>
    </xf>
    <xf numFmtId="0" fontId="19" fillId="0" borderId="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9525</xdr:rowOff>
    </xdr:from>
    <xdr:to>
      <xdr:col>0</xdr:col>
      <xdr:colOff>476250</xdr:colOff>
      <xdr:row>15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95275" y="2314575"/>
          <a:ext cx="180975" cy="1428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5"/>
  <sheetViews>
    <sheetView zoomScaleSheetLayoutView="75" workbookViewId="0" topLeftCell="E1">
      <selection activeCell="AB25" sqref="AB25:AD25"/>
    </sheetView>
  </sheetViews>
  <sheetFormatPr defaultColWidth="9.140625" defaultRowHeight="12.75"/>
  <cols>
    <col min="1" max="1" width="15.7109375" style="115" customWidth="1"/>
    <col min="2" max="2" width="2.8515625" style="115" customWidth="1"/>
    <col min="3" max="3" width="3.140625" style="115" customWidth="1"/>
    <col min="4" max="4" width="4.7109375" style="115" customWidth="1"/>
    <col min="5" max="5" width="18.421875" style="124" customWidth="1"/>
    <col min="6" max="6" width="15.8515625" style="125" customWidth="1"/>
    <col min="7" max="7" width="1.1484375" style="128" customWidth="1"/>
    <col min="8" max="8" width="10.421875" style="125" customWidth="1"/>
    <col min="9" max="9" width="1.1484375" style="128" customWidth="1"/>
    <col min="10" max="21" width="2.421875" style="115" customWidth="1"/>
    <col min="22" max="22" width="3.00390625" style="115" customWidth="1"/>
    <col min="23" max="23" width="2.421875" style="115" customWidth="1"/>
    <col min="24" max="24" width="2.8515625" style="115" customWidth="1"/>
    <col min="25" max="45" width="2.421875" style="115" customWidth="1"/>
    <col min="46" max="46" width="1.7109375" style="127" customWidth="1"/>
    <col min="47" max="50" width="9.8515625" style="123" hidden="1" customWidth="1"/>
    <col min="51" max="16384" width="9.140625" style="115" customWidth="1"/>
  </cols>
  <sheetData>
    <row r="1" spans="1:49" ht="16.5" thickBot="1">
      <c r="A1" s="545">
        <v>2005</v>
      </c>
      <c r="C1" s="116" t="str">
        <f>IF(F27=0,"CAPITAL PROJECT REQUEST - SCHEDULE and FINANCIAL",IF(F27&gt;99999.99,"CAPITAL PROJECT REQUEST - SCHEDULE and FINANCIAL","NON-CAPITAL PROJECT REQUEST"))</f>
        <v>CAPITAL PROJECT REQUEST - SCHEDULE and FINANCIAL</v>
      </c>
      <c r="D1" s="117"/>
      <c r="E1" s="117"/>
      <c r="F1" s="118"/>
      <c r="G1" s="119"/>
      <c r="H1" s="118"/>
      <c r="I1" s="119"/>
      <c r="J1" s="120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21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22"/>
      <c r="AU1" s="117"/>
      <c r="AV1" s="117"/>
      <c r="AW1" s="117"/>
    </row>
    <row r="2" spans="1:45" ht="16.5" thickTop="1">
      <c r="A2" s="536" t="s">
        <v>132</v>
      </c>
      <c r="C2" s="336" t="str">
        <f>IF(F27=0," ",IF(F27&gt;99999.99," ","(for Projects costing less than $100,000)"))</f>
        <v> </v>
      </c>
      <c r="D2" s="117"/>
      <c r="E2" s="117"/>
      <c r="F2" s="118"/>
      <c r="G2" s="119"/>
      <c r="H2" s="118"/>
      <c r="I2" s="119"/>
      <c r="J2" s="120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21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</row>
    <row r="3" spans="1:21" ht="12.75">
      <c r="A3" s="536" t="s">
        <v>199</v>
      </c>
      <c r="C3" s="658" t="s">
        <v>125</v>
      </c>
      <c r="D3" s="658"/>
      <c r="E3" s="658"/>
      <c r="F3" s="660">
        <f>+PB!C2</f>
        <v>0</v>
      </c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</row>
    <row r="4" spans="1:10" ht="11.25">
      <c r="A4" s="537" t="s">
        <v>131</v>
      </c>
      <c r="C4" s="658" t="s">
        <v>164</v>
      </c>
      <c r="D4" s="658"/>
      <c r="E4" s="658"/>
      <c r="F4" s="523" t="str">
        <f>IF(Proj=0,"tbd",Proj)</f>
        <v>tbd</v>
      </c>
      <c r="G4" s="522" t="s">
        <v>7</v>
      </c>
      <c r="H4" s="522" t="str">
        <f>IF(Prog=0,"tbd",Prog)</f>
        <v>tbd</v>
      </c>
      <c r="I4" s="115"/>
      <c r="J4" s="126"/>
    </row>
    <row r="5" spans="1:21" ht="12" customHeight="1">
      <c r="A5" s="538" t="s">
        <v>198</v>
      </c>
      <c r="C5" s="658" t="s">
        <v>174</v>
      </c>
      <c r="D5" s="658"/>
      <c r="E5" s="658"/>
      <c r="F5" s="661" t="str">
        <f>+PB!C1&amp;" (Center "&amp;IF(CNAC&lt;100,"0","")&amp;IF(CNAC&lt;100,LEFT(PB!E3,1),LEFT(PB!E3,2))&amp;")"</f>
        <v> (Center 0)</v>
      </c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</row>
    <row r="6" spans="1:10" ht="11.25">
      <c r="A6" s="354"/>
      <c r="C6" s="658" t="s">
        <v>88</v>
      </c>
      <c r="D6" s="658"/>
      <c r="E6" s="658"/>
      <c r="F6" s="659"/>
      <c r="G6" s="659"/>
      <c r="J6" s="126"/>
    </row>
    <row r="7" spans="3:10" ht="11.25">
      <c r="C7" s="126"/>
      <c r="F7" s="761"/>
      <c r="G7" s="761"/>
      <c r="I7" s="129"/>
      <c r="J7" s="126"/>
    </row>
    <row r="8" spans="3:50" ht="11.25">
      <c r="C8" s="130" t="s">
        <v>95</v>
      </c>
      <c r="D8" s="127"/>
      <c r="E8" s="131"/>
      <c r="F8" s="128"/>
      <c r="J8" s="132" t="s">
        <v>230</v>
      </c>
      <c r="K8" s="132" t="s">
        <v>231</v>
      </c>
      <c r="L8" s="132" t="s">
        <v>232</v>
      </c>
      <c r="M8" s="132" t="s">
        <v>233</v>
      </c>
      <c r="N8" s="132" t="s">
        <v>234</v>
      </c>
      <c r="O8" s="132" t="s">
        <v>235</v>
      </c>
      <c r="P8" s="132" t="s">
        <v>230</v>
      </c>
      <c r="Q8" s="132" t="s">
        <v>236</v>
      </c>
      <c r="R8" s="132" t="s">
        <v>237</v>
      </c>
      <c r="S8" s="132" t="s">
        <v>231</v>
      </c>
      <c r="T8" s="132" t="s">
        <v>237</v>
      </c>
      <c r="U8" s="132" t="s">
        <v>230</v>
      </c>
      <c r="V8" s="132" t="s">
        <v>230</v>
      </c>
      <c r="W8" s="132" t="s">
        <v>231</v>
      </c>
      <c r="X8" s="132" t="s">
        <v>232</v>
      </c>
      <c r="Y8" s="132" t="s">
        <v>233</v>
      </c>
      <c r="Z8" s="132" t="s">
        <v>234</v>
      </c>
      <c r="AA8" s="132" t="s">
        <v>235</v>
      </c>
      <c r="AB8" s="132" t="s">
        <v>230</v>
      </c>
      <c r="AC8" s="132" t="s">
        <v>236</v>
      </c>
      <c r="AD8" s="132" t="s">
        <v>237</v>
      </c>
      <c r="AE8" s="132" t="s">
        <v>231</v>
      </c>
      <c r="AF8" s="132" t="s">
        <v>237</v>
      </c>
      <c r="AG8" s="132" t="s">
        <v>230</v>
      </c>
      <c r="AH8" s="132" t="s">
        <v>230</v>
      </c>
      <c r="AI8" s="132" t="s">
        <v>231</v>
      </c>
      <c r="AJ8" s="132" t="s">
        <v>232</v>
      </c>
      <c r="AK8" s="132" t="s">
        <v>233</v>
      </c>
      <c r="AL8" s="132" t="s">
        <v>234</v>
      </c>
      <c r="AM8" s="132" t="s">
        <v>235</v>
      </c>
      <c r="AN8" s="132" t="s">
        <v>230</v>
      </c>
      <c r="AO8" s="132" t="s">
        <v>236</v>
      </c>
      <c r="AP8" s="132" t="s">
        <v>237</v>
      </c>
      <c r="AQ8" s="132" t="s">
        <v>231</v>
      </c>
      <c r="AR8" s="132" t="s">
        <v>237</v>
      </c>
      <c r="AS8" s="132" t="s">
        <v>230</v>
      </c>
      <c r="AU8" s="133" t="s">
        <v>275</v>
      </c>
      <c r="AV8" s="133"/>
      <c r="AW8" s="133"/>
      <c r="AX8" s="133"/>
    </row>
    <row r="9" spans="3:50" ht="11.25">
      <c r="C9" s="134"/>
      <c r="D9" s="135"/>
      <c r="E9" s="136"/>
      <c r="F9" s="137"/>
      <c r="H9" s="128"/>
      <c r="J9" s="134" t="str">
        <f>"FY"&amp;RIGHT($A$1,2)</f>
        <v>FY05</v>
      </c>
      <c r="K9" s="135"/>
      <c r="L9" s="135"/>
      <c r="M9" s="135"/>
      <c r="N9" s="135"/>
      <c r="O9" s="138"/>
      <c r="P9" s="139" t="str">
        <f>"CY"&amp;RIGHT($A$1,2)</f>
        <v>CY05</v>
      </c>
      <c r="Q9" s="135"/>
      <c r="R9" s="135"/>
      <c r="S9" s="135"/>
      <c r="T9" s="135"/>
      <c r="U9" s="140"/>
      <c r="V9" s="135" t="str">
        <f>"FY"&amp;RIGHT(($A$1+1),2)</f>
        <v>FY06</v>
      </c>
      <c r="W9" s="135"/>
      <c r="X9" s="135"/>
      <c r="Y9" s="135"/>
      <c r="Z9" s="135"/>
      <c r="AA9" s="138"/>
      <c r="AB9" s="141" t="str">
        <f>"CY"&amp;RIGHT(($A$1+1),2)</f>
        <v>CY06</v>
      </c>
      <c r="AC9" s="135"/>
      <c r="AD9" s="135"/>
      <c r="AE9" s="135"/>
      <c r="AF9" s="135"/>
      <c r="AG9" s="140"/>
      <c r="AH9" s="135" t="str">
        <f>"FY"&amp;RIGHT(($A$1+2),2)</f>
        <v>FY07</v>
      </c>
      <c r="AI9" s="135"/>
      <c r="AJ9" s="135"/>
      <c r="AK9" s="135"/>
      <c r="AL9" s="135"/>
      <c r="AM9" s="138"/>
      <c r="AN9" s="141" t="str">
        <f>"CY"&amp;RIGHT(($A$1+2),2)</f>
        <v>CY07</v>
      </c>
      <c r="AO9" s="135"/>
      <c r="AP9" s="135"/>
      <c r="AQ9" s="135"/>
      <c r="AR9" s="135"/>
      <c r="AS9" s="138"/>
      <c r="AU9" s="142" t="str">
        <f>"FY"&amp;RIGHT(($A$1+3),2)</f>
        <v>FY08</v>
      </c>
      <c r="AV9" s="142" t="str">
        <f>"FY"&amp;RIGHT(($A$1+4),2)</f>
        <v>FY09</v>
      </c>
      <c r="AW9" s="142" t="str">
        <f>"FY"&amp;RIGHT(($A$1+5),2)</f>
        <v>FY10</v>
      </c>
      <c r="AX9" s="142" t="str">
        <f>"FY"&amp;RIGHT(($A$1+6),2)</f>
        <v>FY11</v>
      </c>
    </row>
    <row r="10" spans="1:50" s="124" customFormat="1" ht="11.25">
      <c r="A10" s="115"/>
      <c r="B10" s="115"/>
      <c r="C10" s="143"/>
      <c r="D10" s="144"/>
      <c r="E10" s="144"/>
      <c r="F10" s="145"/>
      <c r="G10" s="128"/>
      <c r="H10" s="128"/>
      <c r="I10" s="146"/>
      <c r="J10" s="143" t="s">
        <v>126</v>
      </c>
      <c r="K10" s="144"/>
      <c r="L10" s="147"/>
      <c r="M10" s="144" t="s">
        <v>195</v>
      </c>
      <c r="N10" s="144"/>
      <c r="O10" s="148"/>
      <c r="P10" s="144" t="s">
        <v>97</v>
      </c>
      <c r="Q10" s="144"/>
      <c r="R10" s="147"/>
      <c r="S10" s="144" t="s">
        <v>196</v>
      </c>
      <c r="T10" s="144"/>
      <c r="U10" s="149"/>
      <c r="V10" s="144" t="s">
        <v>126</v>
      </c>
      <c r="W10" s="144"/>
      <c r="X10" s="147"/>
      <c r="Y10" s="144" t="s">
        <v>195</v>
      </c>
      <c r="Z10" s="144"/>
      <c r="AA10" s="148"/>
      <c r="AB10" s="144" t="s">
        <v>97</v>
      </c>
      <c r="AC10" s="144"/>
      <c r="AD10" s="147"/>
      <c r="AE10" s="144" t="s">
        <v>196</v>
      </c>
      <c r="AF10" s="144"/>
      <c r="AG10" s="149"/>
      <c r="AH10" s="144" t="s">
        <v>126</v>
      </c>
      <c r="AI10" s="144"/>
      <c r="AJ10" s="147"/>
      <c r="AK10" s="144" t="s">
        <v>195</v>
      </c>
      <c r="AL10" s="144"/>
      <c r="AM10" s="148"/>
      <c r="AN10" s="144" t="s">
        <v>97</v>
      </c>
      <c r="AO10" s="144"/>
      <c r="AP10" s="147"/>
      <c r="AQ10" s="144" t="s">
        <v>196</v>
      </c>
      <c r="AR10" s="144"/>
      <c r="AS10" s="148"/>
      <c r="AT10" s="131"/>
      <c r="AU10" s="150"/>
      <c r="AV10" s="150"/>
      <c r="AW10" s="150"/>
      <c r="AX10" s="150"/>
    </row>
    <row r="11" spans="1:50" ht="11.25" customHeight="1">
      <c r="A11" s="124"/>
      <c r="B11" s="115">
        <v>1</v>
      </c>
      <c r="C11" s="134" t="s">
        <v>281</v>
      </c>
      <c r="D11" s="135"/>
      <c r="E11" s="136"/>
      <c r="F11" s="356"/>
      <c r="G11" s="152"/>
      <c r="H11" s="128"/>
      <c r="I11" s="153"/>
      <c r="J11" s="154" t="s">
        <v>123</v>
      </c>
      <c r="K11" s="154"/>
      <c r="L11" s="155"/>
      <c r="M11" s="154"/>
      <c r="N11" s="154"/>
      <c r="O11" s="156"/>
      <c r="P11" s="154"/>
      <c r="Q11" s="157"/>
      <c r="R11" s="158"/>
      <c r="S11" s="157"/>
      <c r="T11" s="157"/>
      <c r="U11" s="159"/>
      <c r="V11" s="157"/>
      <c r="W11" s="157"/>
      <c r="X11" s="158"/>
      <c r="Y11" s="154"/>
      <c r="Z11" s="154"/>
      <c r="AA11" s="156"/>
      <c r="AB11" s="127"/>
      <c r="AC11" s="127"/>
      <c r="AD11" s="160"/>
      <c r="AE11" s="127"/>
      <c r="AF11" s="127"/>
      <c r="AG11" s="161"/>
      <c r="AH11" s="127"/>
      <c r="AI11" s="127"/>
      <c r="AJ11" s="160"/>
      <c r="AK11" s="127"/>
      <c r="AL11" s="127"/>
      <c r="AM11" s="162"/>
      <c r="AN11" s="127"/>
      <c r="AO11" s="127"/>
      <c r="AP11" s="160"/>
      <c r="AQ11" s="127"/>
      <c r="AR11" s="127"/>
      <c r="AS11" s="162"/>
      <c r="AU11" s="163"/>
      <c r="AV11" s="163"/>
      <c r="AW11" s="163"/>
      <c r="AX11" s="163"/>
    </row>
    <row r="12" spans="2:110" ht="11.25" customHeight="1">
      <c r="B12" s="115">
        <f>+B11+1</f>
        <v>2</v>
      </c>
      <c r="C12" s="151" t="s">
        <v>272</v>
      </c>
      <c r="D12" s="127"/>
      <c r="E12" s="131"/>
      <c r="F12" s="168"/>
      <c r="G12" s="164"/>
      <c r="H12" s="128"/>
      <c r="I12" s="165"/>
      <c r="J12" s="154"/>
      <c r="K12" s="154"/>
      <c r="L12" s="155"/>
      <c r="M12" s="154"/>
      <c r="N12" s="154"/>
      <c r="O12" s="156"/>
      <c r="P12" s="154"/>
      <c r="Q12" s="157"/>
      <c r="R12" s="166"/>
      <c r="S12" s="157"/>
      <c r="T12" s="157"/>
      <c r="U12" s="167"/>
      <c r="V12" s="157"/>
      <c r="W12" s="157"/>
      <c r="X12" s="166"/>
      <c r="Y12" s="154"/>
      <c r="Z12" s="154"/>
      <c r="AA12" s="156"/>
      <c r="AB12" s="127"/>
      <c r="AC12" s="127"/>
      <c r="AD12" s="160"/>
      <c r="AE12" s="127"/>
      <c r="AF12" s="127"/>
      <c r="AG12" s="161"/>
      <c r="AH12" s="127"/>
      <c r="AI12" s="127"/>
      <c r="AJ12" s="160"/>
      <c r="AK12" s="127"/>
      <c r="AL12" s="154"/>
      <c r="AM12" s="156"/>
      <c r="AN12" s="154"/>
      <c r="AO12" s="154"/>
      <c r="AP12" s="155"/>
      <c r="AQ12" s="154"/>
      <c r="AR12" s="154"/>
      <c r="AS12" s="156"/>
      <c r="AT12" s="154"/>
      <c r="AU12" s="169"/>
      <c r="AV12" s="169"/>
      <c r="AW12" s="169"/>
      <c r="AX12" s="169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</row>
    <row r="13" spans="2:110" ht="11.25" customHeight="1">
      <c r="B13" s="115">
        <f>+B12+1</f>
        <v>3</v>
      </c>
      <c r="C13" s="151" t="s">
        <v>269</v>
      </c>
      <c r="D13" s="127"/>
      <c r="E13" s="131"/>
      <c r="F13" s="168"/>
      <c r="G13" s="164"/>
      <c r="H13" s="128"/>
      <c r="I13" s="165"/>
      <c r="J13" s="154"/>
      <c r="K13" s="154"/>
      <c r="L13" s="155"/>
      <c r="M13" s="154"/>
      <c r="N13" s="154"/>
      <c r="O13" s="156"/>
      <c r="P13" s="154"/>
      <c r="Q13" s="157"/>
      <c r="R13" s="166"/>
      <c r="S13" s="157"/>
      <c r="T13" s="157"/>
      <c r="U13" s="167"/>
      <c r="V13" s="157"/>
      <c r="W13" s="157"/>
      <c r="X13" s="166"/>
      <c r="Y13" s="154"/>
      <c r="Z13" s="154"/>
      <c r="AA13" s="156"/>
      <c r="AB13" s="127"/>
      <c r="AC13" s="127"/>
      <c r="AD13" s="160"/>
      <c r="AE13" s="127"/>
      <c r="AF13" s="127"/>
      <c r="AG13" s="161"/>
      <c r="AH13" s="127"/>
      <c r="AI13" s="127"/>
      <c r="AJ13" s="160"/>
      <c r="AK13" s="127"/>
      <c r="AL13" s="154"/>
      <c r="AM13" s="156"/>
      <c r="AN13" s="154"/>
      <c r="AO13" s="154"/>
      <c r="AP13" s="155"/>
      <c r="AQ13" s="154"/>
      <c r="AR13" s="154"/>
      <c r="AS13" s="156"/>
      <c r="AT13" s="154"/>
      <c r="AU13" s="169"/>
      <c r="AV13" s="169"/>
      <c r="AW13" s="169"/>
      <c r="AX13" s="169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</row>
    <row r="14" spans="2:110" ht="11.25" customHeight="1">
      <c r="B14" s="115">
        <f>+B13+1</f>
        <v>4</v>
      </c>
      <c r="C14" s="151" t="s">
        <v>128</v>
      </c>
      <c r="D14" s="127"/>
      <c r="E14" s="131"/>
      <c r="F14" s="168"/>
      <c r="G14" s="164"/>
      <c r="H14" s="128"/>
      <c r="I14" s="165"/>
      <c r="J14" s="154"/>
      <c r="K14" s="154"/>
      <c r="L14" s="155"/>
      <c r="M14" s="154"/>
      <c r="N14" s="154"/>
      <c r="O14" s="156"/>
      <c r="P14" s="154"/>
      <c r="Q14" s="157"/>
      <c r="R14" s="166"/>
      <c r="S14" s="157"/>
      <c r="T14" s="157"/>
      <c r="U14" s="167"/>
      <c r="V14" s="157"/>
      <c r="W14" s="157"/>
      <c r="X14" s="166"/>
      <c r="Y14" s="154"/>
      <c r="Z14" s="154"/>
      <c r="AA14" s="156"/>
      <c r="AB14" s="127"/>
      <c r="AC14" s="127"/>
      <c r="AD14" s="160"/>
      <c r="AE14" s="127"/>
      <c r="AF14" s="127"/>
      <c r="AG14" s="161"/>
      <c r="AH14" s="127"/>
      <c r="AI14" s="127"/>
      <c r="AJ14" s="160"/>
      <c r="AK14" s="127"/>
      <c r="AL14" s="154"/>
      <c r="AM14" s="156"/>
      <c r="AN14" s="171"/>
      <c r="AO14" s="171"/>
      <c r="AP14" s="155"/>
      <c r="AQ14" s="154"/>
      <c r="AR14" s="171"/>
      <c r="AS14" s="172"/>
      <c r="AT14" s="154"/>
      <c r="AU14" s="169"/>
      <c r="AV14" s="169"/>
      <c r="AW14" s="169"/>
      <c r="AX14" s="169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</row>
    <row r="15" spans="2:110" ht="11.25" customHeight="1">
      <c r="B15" s="115">
        <f>+B14+1</f>
        <v>5</v>
      </c>
      <c r="C15" s="151" t="s">
        <v>287</v>
      </c>
      <c r="D15" s="127"/>
      <c r="E15" s="131"/>
      <c r="F15" s="168"/>
      <c r="G15" s="164"/>
      <c r="H15" s="128"/>
      <c r="I15" s="165"/>
      <c r="J15" s="154"/>
      <c r="K15" s="154"/>
      <c r="L15" s="155"/>
      <c r="M15" s="154"/>
      <c r="N15" s="154"/>
      <c r="O15" s="156"/>
      <c r="P15" s="154"/>
      <c r="Q15" s="157"/>
      <c r="R15" s="166"/>
      <c r="S15" s="157"/>
      <c r="T15" s="157"/>
      <c r="U15" s="167"/>
      <c r="V15" s="157"/>
      <c r="W15" s="157"/>
      <c r="X15" s="166"/>
      <c r="Y15" s="154"/>
      <c r="Z15" s="154"/>
      <c r="AA15" s="156"/>
      <c r="AB15" s="127"/>
      <c r="AC15" s="127"/>
      <c r="AD15" s="160"/>
      <c r="AE15" s="127"/>
      <c r="AF15" s="127"/>
      <c r="AG15" s="161"/>
      <c r="AH15" s="127"/>
      <c r="AI15" s="127"/>
      <c r="AJ15" s="160"/>
      <c r="AK15" s="127"/>
      <c r="AL15" s="154"/>
      <c r="AM15" s="156"/>
      <c r="AN15" s="154"/>
      <c r="AO15" s="154"/>
      <c r="AP15" s="155"/>
      <c r="AQ15" s="154"/>
      <c r="AR15" s="154"/>
      <c r="AS15" s="156"/>
      <c r="AT15" s="154"/>
      <c r="AU15" s="169"/>
      <c r="AV15" s="169"/>
      <c r="AW15" s="169"/>
      <c r="AX15" s="169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</row>
    <row r="16" spans="2:50" ht="12.75">
      <c r="B16" s="115">
        <f>+B15+1</f>
        <v>6</v>
      </c>
      <c r="C16" s="173"/>
      <c r="D16" s="174" t="s">
        <v>227</v>
      </c>
      <c r="E16" s="144"/>
      <c r="F16" s="175"/>
      <c r="G16" s="164"/>
      <c r="H16" s="128"/>
      <c r="I16" s="165"/>
      <c r="J16" s="176"/>
      <c r="K16" s="177"/>
      <c r="L16" s="178"/>
      <c r="M16" s="179"/>
      <c r="N16" s="179"/>
      <c r="O16" s="180"/>
      <c r="P16" s="179"/>
      <c r="Q16" s="179"/>
      <c r="R16" s="181"/>
      <c r="S16" s="179"/>
      <c r="T16" s="179"/>
      <c r="U16" s="182"/>
      <c r="V16" s="179"/>
      <c r="W16" s="179"/>
      <c r="X16" s="181"/>
      <c r="Y16" s="179"/>
      <c r="Z16" s="179"/>
      <c r="AA16" s="180"/>
      <c r="AB16" s="183"/>
      <c r="AC16" s="179"/>
      <c r="AD16" s="181"/>
      <c r="AE16" s="179"/>
      <c r="AF16" s="179"/>
      <c r="AG16" s="182"/>
      <c r="AH16" s="179"/>
      <c r="AI16" s="179"/>
      <c r="AJ16" s="181"/>
      <c r="AK16" s="179"/>
      <c r="AL16" s="179"/>
      <c r="AM16" s="180"/>
      <c r="AN16" s="184"/>
      <c r="AO16" s="185"/>
      <c r="AP16" s="181"/>
      <c r="AQ16" s="185"/>
      <c r="AR16" s="185"/>
      <c r="AS16" s="186"/>
      <c r="AT16" s="187"/>
      <c r="AU16" s="188"/>
      <c r="AV16" s="188"/>
      <c r="AW16" s="188"/>
      <c r="AX16" s="188"/>
    </row>
    <row r="17" spans="3:50" ht="6" customHeight="1">
      <c r="C17" s="127"/>
      <c r="D17" s="127"/>
      <c r="E17" s="131"/>
      <c r="F17" s="128"/>
      <c r="G17" s="164"/>
      <c r="H17" s="128"/>
      <c r="I17" s="164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87"/>
      <c r="AO17" s="187"/>
      <c r="AP17" s="154"/>
      <c r="AQ17" s="187"/>
      <c r="AR17" s="187"/>
      <c r="AS17" s="187"/>
      <c r="AT17" s="187"/>
      <c r="AU17" s="189"/>
      <c r="AV17" s="189"/>
      <c r="AW17" s="189"/>
      <c r="AX17" s="189"/>
    </row>
    <row r="18" spans="3:50" ht="11.25">
      <c r="C18" s="127"/>
      <c r="D18" s="127"/>
      <c r="E18" s="131"/>
      <c r="F18" s="128"/>
      <c r="H18" s="190" t="s">
        <v>158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89"/>
      <c r="AV18" s="189"/>
      <c r="AW18" s="189"/>
      <c r="AX18" s="189"/>
    </row>
    <row r="19" spans="1:50" ht="11.25">
      <c r="A19" s="191" t="s">
        <v>163</v>
      </c>
      <c r="C19" s="130" t="s">
        <v>271</v>
      </c>
      <c r="D19" s="127"/>
      <c r="E19" s="131"/>
      <c r="F19" s="128"/>
      <c r="H19" s="190" t="str">
        <f>"TO FY"&amp;RIGHT($A$1,2)</f>
        <v>TO FY05</v>
      </c>
      <c r="J19" s="130" t="s">
        <v>270</v>
      </c>
      <c r="K19" s="127"/>
      <c r="L19" s="127"/>
      <c r="M19" s="127"/>
      <c r="N19" s="127"/>
      <c r="O19" s="127"/>
      <c r="P19" s="127"/>
      <c r="Q19" s="127"/>
      <c r="R19" s="127"/>
      <c r="S19" s="177"/>
      <c r="T19" s="177"/>
      <c r="U19" s="17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U19" s="133"/>
      <c r="AV19" s="133"/>
      <c r="AW19" s="133"/>
      <c r="AX19" s="133"/>
    </row>
    <row r="20" spans="1:50" ht="11.25" customHeight="1">
      <c r="A20" s="192">
        <f aca="true" t="shared" si="0" ref="A20:A25">+F20-(SUM(H20:AX20))</f>
        <v>0</v>
      </c>
      <c r="B20" s="115">
        <f>+B16+1</f>
        <v>7</v>
      </c>
      <c r="C20" s="134" t="s">
        <v>89</v>
      </c>
      <c r="D20" s="135"/>
      <c r="E20" s="136"/>
      <c r="F20" s="113">
        <f>+PB!K24</f>
        <v>0</v>
      </c>
      <c r="H20" s="193"/>
      <c r="I20" s="194"/>
      <c r="J20" s="757"/>
      <c r="K20" s="748"/>
      <c r="L20" s="750"/>
      <c r="M20" s="747"/>
      <c r="N20" s="748"/>
      <c r="O20" s="750"/>
      <c r="P20" s="747"/>
      <c r="Q20" s="748"/>
      <c r="R20" s="750"/>
      <c r="S20" s="747"/>
      <c r="T20" s="748"/>
      <c r="U20" s="749"/>
      <c r="V20" s="755"/>
      <c r="W20" s="748"/>
      <c r="X20" s="750"/>
      <c r="Y20" s="747"/>
      <c r="Z20" s="748"/>
      <c r="AA20" s="750"/>
      <c r="AB20" s="747"/>
      <c r="AC20" s="748"/>
      <c r="AD20" s="750"/>
      <c r="AE20" s="747"/>
      <c r="AF20" s="748"/>
      <c r="AG20" s="749"/>
      <c r="AH20" s="755"/>
      <c r="AI20" s="748"/>
      <c r="AJ20" s="750"/>
      <c r="AK20" s="747"/>
      <c r="AL20" s="748"/>
      <c r="AM20" s="750"/>
      <c r="AN20" s="747"/>
      <c r="AO20" s="748"/>
      <c r="AP20" s="750"/>
      <c r="AQ20" s="747" t="s">
        <v>123</v>
      </c>
      <c r="AR20" s="748"/>
      <c r="AS20" s="756"/>
      <c r="AT20" s="195"/>
      <c r="AU20" s="196"/>
      <c r="AV20" s="196"/>
      <c r="AW20" s="196"/>
      <c r="AX20" s="196"/>
    </row>
    <row r="21" spans="1:50" ht="11.25" customHeight="1">
      <c r="A21" s="192">
        <f t="shared" si="0"/>
        <v>0</v>
      </c>
      <c r="B21" s="115">
        <f aca="true" t="shared" si="1" ref="B21:B28">+B20+1</f>
        <v>8</v>
      </c>
      <c r="C21" s="151" t="s">
        <v>128</v>
      </c>
      <c r="D21" s="197"/>
      <c r="E21" s="131"/>
      <c r="F21" s="114">
        <f>+PB!K30</f>
        <v>0</v>
      </c>
      <c r="H21" s="198"/>
      <c r="I21" s="194"/>
      <c r="J21" s="742"/>
      <c r="K21" s="668"/>
      <c r="L21" s="670"/>
      <c r="M21" s="667"/>
      <c r="N21" s="668"/>
      <c r="O21" s="670"/>
      <c r="P21" s="667"/>
      <c r="Q21" s="668"/>
      <c r="R21" s="670"/>
      <c r="S21" s="667"/>
      <c r="T21" s="668"/>
      <c r="U21" s="754"/>
      <c r="V21" s="746"/>
      <c r="W21" s="668"/>
      <c r="X21" s="670"/>
      <c r="Y21" s="667"/>
      <c r="Z21" s="668"/>
      <c r="AA21" s="670"/>
      <c r="AB21" s="667"/>
      <c r="AC21" s="668"/>
      <c r="AD21" s="670"/>
      <c r="AE21" s="667"/>
      <c r="AF21" s="668"/>
      <c r="AG21" s="754"/>
      <c r="AH21" s="746"/>
      <c r="AI21" s="668"/>
      <c r="AJ21" s="670"/>
      <c r="AK21" s="667"/>
      <c r="AL21" s="668"/>
      <c r="AM21" s="670"/>
      <c r="AN21" s="667"/>
      <c r="AO21" s="668"/>
      <c r="AP21" s="670"/>
      <c r="AQ21" s="667"/>
      <c r="AR21" s="668"/>
      <c r="AS21" s="669"/>
      <c r="AT21" s="195"/>
      <c r="AU21" s="199"/>
      <c r="AV21" s="199"/>
      <c r="AW21" s="199"/>
      <c r="AX21" s="199"/>
    </row>
    <row r="22" spans="1:50" ht="11.25">
      <c r="A22" s="192">
        <f t="shared" si="0"/>
        <v>0</v>
      </c>
      <c r="B22" s="115">
        <f t="shared" si="1"/>
        <v>9</v>
      </c>
      <c r="C22" s="151" t="s">
        <v>8</v>
      </c>
      <c r="D22" s="197"/>
      <c r="E22" s="131"/>
      <c r="F22" s="114">
        <f>+PB!K35</f>
        <v>0</v>
      </c>
      <c r="G22" s="200"/>
      <c r="H22" s="198"/>
      <c r="I22" s="200"/>
      <c r="J22" s="742"/>
      <c r="K22" s="668"/>
      <c r="L22" s="670"/>
      <c r="M22" s="667"/>
      <c r="N22" s="668"/>
      <c r="O22" s="670"/>
      <c r="P22" s="667"/>
      <c r="Q22" s="668"/>
      <c r="R22" s="670"/>
      <c r="S22" s="667"/>
      <c r="T22" s="668"/>
      <c r="U22" s="754"/>
      <c r="V22" s="746"/>
      <c r="W22" s="668"/>
      <c r="X22" s="670"/>
      <c r="Y22" s="667"/>
      <c r="Z22" s="668"/>
      <c r="AA22" s="670"/>
      <c r="AB22" s="667"/>
      <c r="AC22" s="668"/>
      <c r="AD22" s="670"/>
      <c r="AE22" s="667"/>
      <c r="AF22" s="668"/>
      <c r="AG22" s="754"/>
      <c r="AH22" s="746"/>
      <c r="AI22" s="668"/>
      <c r="AJ22" s="670"/>
      <c r="AK22" s="667"/>
      <c r="AL22" s="668"/>
      <c r="AM22" s="670"/>
      <c r="AN22" s="667"/>
      <c r="AO22" s="668"/>
      <c r="AP22" s="670"/>
      <c r="AQ22" s="667"/>
      <c r="AR22" s="668"/>
      <c r="AS22" s="669"/>
      <c r="AT22" s="195"/>
      <c r="AU22" s="199"/>
      <c r="AV22" s="199"/>
      <c r="AW22" s="199"/>
      <c r="AX22" s="199"/>
    </row>
    <row r="23" spans="1:50" ht="11.25">
      <c r="A23" s="192">
        <f t="shared" si="0"/>
        <v>0</v>
      </c>
      <c r="B23" s="115">
        <f t="shared" si="1"/>
        <v>10</v>
      </c>
      <c r="C23" s="151" t="s">
        <v>156</v>
      </c>
      <c r="D23" s="197"/>
      <c r="E23" s="131"/>
      <c r="F23" s="114">
        <f>+PB!K49</f>
        <v>0</v>
      </c>
      <c r="G23" s="200"/>
      <c r="H23" s="198"/>
      <c r="I23" s="200"/>
      <c r="J23" s="742"/>
      <c r="K23" s="668"/>
      <c r="L23" s="670"/>
      <c r="M23" s="667"/>
      <c r="N23" s="668"/>
      <c r="O23" s="670"/>
      <c r="P23" s="667"/>
      <c r="Q23" s="668"/>
      <c r="R23" s="670"/>
      <c r="S23" s="667"/>
      <c r="T23" s="668"/>
      <c r="U23" s="754"/>
      <c r="V23" s="746"/>
      <c r="W23" s="668"/>
      <c r="X23" s="670"/>
      <c r="Y23" s="667"/>
      <c r="Z23" s="668"/>
      <c r="AA23" s="670"/>
      <c r="AB23" s="667"/>
      <c r="AC23" s="668"/>
      <c r="AD23" s="670"/>
      <c r="AE23" s="667"/>
      <c r="AF23" s="668"/>
      <c r="AG23" s="754"/>
      <c r="AH23" s="746"/>
      <c r="AI23" s="668"/>
      <c r="AJ23" s="670"/>
      <c r="AK23" s="667"/>
      <c r="AL23" s="668"/>
      <c r="AM23" s="670"/>
      <c r="AN23" s="667"/>
      <c r="AO23" s="668"/>
      <c r="AP23" s="670"/>
      <c r="AQ23" s="667"/>
      <c r="AR23" s="668"/>
      <c r="AS23" s="669"/>
      <c r="AT23" s="195"/>
      <c r="AU23" s="199"/>
      <c r="AV23" s="199"/>
      <c r="AW23" s="199"/>
      <c r="AX23" s="199"/>
    </row>
    <row r="24" spans="1:50" ht="11.25">
      <c r="A24" s="192">
        <f t="shared" si="0"/>
        <v>0</v>
      </c>
      <c r="B24" s="115">
        <f t="shared" si="1"/>
        <v>11</v>
      </c>
      <c r="C24" s="151" t="s">
        <v>129</v>
      </c>
      <c r="D24" s="197"/>
      <c r="E24" s="131"/>
      <c r="F24" s="114">
        <f>+PB!K54</f>
        <v>0</v>
      </c>
      <c r="G24" s="200"/>
      <c r="H24" s="198"/>
      <c r="I24" s="200"/>
      <c r="J24" s="742"/>
      <c r="K24" s="668"/>
      <c r="L24" s="670"/>
      <c r="M24" s="667"/>
      <c r="N24" s="668"/>
      <c r="O24" s="670"/>
      <c r="P24" s="667"/>
      <c r="Q24" s="668"/>
      <c r="R24" s="670"/>
      <c r="S24" s="667"/>
      <c r="T24" s="668"/>
      <c r="U24" s="754"/>
      <c r="V24" s="746"/>
      <c r="W24" s="668"/>
      <c r="X24" s="670"/>
      <c r="Y24" s="667"/>
      <c r="Z24" s="668"/>
      <c r="AA24" s="670"/>
      <c r="AB24" s="667"/>
      <c r="AC24" s="668"/>
      <c r="AD24" s="670"/>
      <c r="AE24" s="667"/>
      <c r="AF24" s="668"/>
      <c r="AG24" s="754"/>
      <c r="AH24" s="746"/>
      <c r="AI24" s="668"/>
      <c r="AJ24" s="670"/>
      <c r="AK24" s="667"/>
      <c r="AL24" s="668"/>
      <c r="AM24" s="670"/>
      <c r="AN24" s="667"/>
      <c r="AO24" s="668"/>
      <c r="AP24" s="670"/>
      <c r="AQ24" s="667"/>
      <c r="AR24" s="668"/>
      <c r="AS24" s="669"/>
      <c r="AT24" s="195"/>
      <c r="AU24" s="199"/>
      <c r="AV24" s="199"/>
      <c r="AW24" s="199"/>
      <c r="AX24" s="199"/>
    </row>
    <row r="25" spans="1:50" ht="11.25">
      <c r="A25" s="192">
        <f t="shared" si="0"/>
        <v>0</v>
      </c>
      <c r="B25" s="115">
        <f t="shared" si="1"/>
        <v>12</v>
      </c>
      <c r="C25" s="151" t="s">
        <v>94</v>
      </c>
      <c r="D25" s="197"/>
      <c r="E25" s="131"/>
      <c r="F25" s="114">
        <f>+PB!K59</f>
        <v>0</v>
      </c>
      <c r="G25" s="200"/>
      <c r="H25" s="198"/>
      <c r="I25" s="200"/>
      <c r="J25" s="742"/>
      <c r="K25" s="668"/>
      <c r="L25" s="670"/>
      <c r="M25" s="667"/>
      <c r="N25" s="668"/>
      <c r="O25" s="670"/>
      <c r="P25" s="667"/>
      <c r="Q25" s="668"/>
      <c r="R25" s="670"/>
      <c r="S25" s="667"/>
      <c r="T25" s="668"/>
      <c r="U25" s="754"/>
      <c r="V25" s="746"/>
      <c r="W25" s="668"/>
      <c r="X25" s="670"/>
      <c r="Y25" s="667"/>
      <c r="Z25" s="668"/>
      <c r="AA25" s="670"/>
      <c r="AB25" s="667"/>
      <c r="AC25" s="668"/>
      <c r="AD25" s="670"/>
      <c r="AE25" s="667"/>
      <c r="AF25" s="668"/>
      <c r="AG25" s="754"/>
      <c r="AH25" s="746"/>
      <c r="AI25" s="668"/>
      <c r="AJ25" s="670"/>
      <c r="AK25" s="667"/>
      <c r="AL25" s="668"/>
      <c r="AM25" s="670"/>
      <c r="AN25" s="667"/>
      <c r="AO25" s="668"/>
      <c r="AP25" s="670"/>
      <c r="AQ25" s="667" t="s">
        <v>123</v>
      </c>
      <c r="AR25" s="668"/>
      <c r="AS25" s="669"/>
      <c r="AT25" s="195"/>
      <c r="AU25" s="199"/>
      <c r="AV25" s="199"/>
      <c r="AW25" s="199"/>
      <c r="AX25" s="199"/>
    </row>
    <row r="26" spans="1:50" s="124" customFormat="1" ht="11.25">
      <c r="A26" s="192"/>
      <c r="B26" s="115">
        <f t="shared" si="1"/>
        <v>13</v>
      </c>
      <c r="C26" s="151"/>
      <c r="D26" s="131"/>
      <c r="E26" s="197" t="s">
        <v>161</v>
      </c>
      <c r="F26" s="202"/>
      <c r="G26" s="200"/>
      <c r="H26" s="198"/>
      <c r="I26" s="200"/>
      <c r="J26" s="742">
        <f>SUM(J20:J25)</f>
        <v>0</v>
      </c>
      <c r="K26" s="668"/>
      <c r="L26" s="670"/>
      <c r="M26" s="667">
        <f>SUM(M20:M25)</f>
        <v>0</v>
      </c>
      <c r="N26" s="668"/>
      <c r="O26" s="670"/>
      <c r="P26" s="667">
        <f>SUM(P20:P25)</f>
        <v>0</v>
      </c>
      <c r="Q26" s="668"/>
      <c r="R26" s="670"/>
      <c r="S26" s="667">
        <f>SUM(S20:U25)</f>
        <v>0</v>
      </c>
      <c r="T26" s="668"/>
      <c r="U26" s="754"/>
      <c r="V26" s="746">
        <f>SUM(V20:X25)</f>
        <v>0</v>
      </c>
      <c r="W26" s="668"/>
      <c r="X26" s="670"/>
      <c r="Y26" s="667">
        <f>SUM(Y20:AA25)</f>
        <v>0</v>
      </c>
      <c r="Z26" s="668"/>
      <c r="AA26" s="670"/>
      <c r="AB26" s="667">
        <f>SUM(AB20:AD25)</f>
        <v>0</v>
      </c>
      <c r="AC26" s="668"/>
      <c r="AD26" s="670"/>
      <c r="AE26" s="667">
        <f>SUM(AE20:AG25)</f>
        <v>0</v>
      </c>
      <c r="AF26" s="668"/>
      <c r="AG26" s="754"/>
      <c r="AH26" s="746">
        <f>SUM(AH20:AJ25)</f>
        <v>0</v>
      </c>
      <c r="AI26" s="668"/>
      <c r="AJ26" s="670"/>
      <c r="AK26" s="667">
        <f>SUM(AK20:AM25)</f>
        <v>0</v>
      </c>
      <c r="AL26" s="668"/>
      <c r="AM26" s="670"/>
      <c r="AN26" s="667">
        <f>SUM(AN20:AP25)</f>
        <v>0</v>
      </c>
      <c r="AO26" s="668"/>
      <c r="AP26" s="670"/>
      <c r="AQ26" s="667">
        <f>SUM(AQ20:AS25)</f>
        <v>0</v>
      </c>
      <c r="AR26" s="668"/>
      <c r="AS26" s="669"/>
      <c r="AT26" s="195"/>
      <c r="AU26" s="199"/>
      <c r="AV26" s="199"/>
      <c r="AW26" s="199"/>
      <c r="AX26" s="199"/>
    </row>
    <row r="27" spans="1:50" s="126" customFormat="1" ht="11.25">
      <c r="A27" s="203">
        <f>+F27-(SUM(H27:AX27))</f>
        <v>0</v>
      </c>
      <c r="B27" s="115">
        <f t="shared" si="1"/>
        <v>14</v>
      </c>
      <c r="C27" s="204"/>
      <c r="D27" s="205"/>
      <c r="E27" s="205" t="s">
        <v>90</v>
      </c>
      <c r="F27" s="206">
        <f>SUM(F20:F25)</f>
        <v>0</v>
      </c>
      <c r="G27" s="200"/>
      <c r="H27" s="207">
        <f>SUM(H20:H26)</f>
        <v>0</v>
      </c>
      <c r="I27" s="200"/>
      <c r="J27" s="743">
        <f>+J26+M26+P26+S26</f>
        <v>0</v>
      </c>
      <c r="K27" s="678"/>
      <c r="L27" s="678"/>
      <c r="M27" s="678"/>
      <c r="N27" s="208"/>
      <c r="O27" s="208"/>
      <c r="P27" s="208"/>
      <c r="Q27" s="208"/>
      <c r="R27" s="208"/>
      <c r="S27" s="208"/>
      <c r="T27" s="208"/>
      <c r="U27" s="208"/>
      <c r="V27" s="677">
        <f>+V26+Y26+AB26+AE26</f>
        <v>0</v>
      </c>
      <c r="W27" s="678"/>
      <c r="X27" s="678"/>
      <c r="Y27" s="678"/>
      <c r="Z27" s="208"/>
      <c r="AA27" s="208"/>
      <c r="AB27" s="208"/>
      <c r="AC27" s="208"/>
      <c r="AD27" s="208"/>
      <c r="AE27" s="208"/>
      <c r="AF27" s="208"/>
      <c r="AG27" s="209"/>
      <c r="AH27" s="677">
        <f>+AH26+AK26+AN26+AQ26</f>
        <v>0</v>
      </c>
      <c r="AI27" s="678"/>
      <c r="AJ27" s="678"/>
      <c r="AK27" s="678"/>
      <c r="AL27" s="208"/>
      <c r="AM27" s="208"/>
      <c r="AN27" s="208"/>
      <c r="AO27" s="208"/>
      <c r="AP27" s="208"/>
      <c r="AQ27" s="208"/>
      <c r="AR27" s="208"/>
      <c r="AS27" s="210"/>
      <c r="AT27" s="211"/>
      <c r="AU27" s="212"/>
      <c r="AV27" s="212"/>
      <c r="AW27" s="212"/>
      <c r="AX27" s="212"/>
    </row>
    <row r="28" spans="2:50" s="126" customFormat="1" ht="11.25">
      <c r="B28" s="115">
        <f t="shared" si="1"/>
        <v>15</v>
      </c>
      <c r="C28" s="213"/>
      <c r="D28" s="214"/>
      <c r="E28" s="214" t="s">
        <v>162</v>
      </c>
      <c r="F28" s="215"/>
      <c r="G28" s="200"/>
      <c r="H28" s="216">
        <f>+H27</f>
        <v>0</v>
      </c>
      <c r="I28" s="200"/>
      <c r="J28" s="745">
        <f>+H28+J27</f>
        <v>0</v>
      </c>
      <c r="K28" s="680"/>
      <c r="L28" s="680"/>
      <c r="M28" s="680"/>
      <c r="N28" s="208"/>
      <c r="O28" s="208"/>
      <c r="P28" s="208"/>
      <c r="Q28" s="208"/>
      <c r="R28" s="208"/>
      <c r="S28" s="208"/>
      <c r="T28" s="208"/>
      <c r="U28" s="209"/>
      <c r="V28" s="679">
        <f>+J28+V27</f>
        <v>0</v>
      </c>
      <c r="W28" s="680"/>
      <c r="X28" s="680"/>
      <c r="Y28" s="680"/>
      <c r="Z28" s="208"/>
      <c r="AA28" s="208"/>
      <c r="AB28" s="208"/>
      <c r="AC28" s="208"/>
      <c r="AD28" s="208"/>
      <c r="AE28" s="208"/>
      <c r="AF28" s="208"/>
      <c r="AG28" s="209"/>
      <c r="AH28" s="679">
        <f>+V28+AH27</f>
        <v>0</v>
      </c>
      <c r="AI28" s="680"/>
      <c r="AJ28" s="680"/>
      <c r="AK28" s="680"/>
      <c r="AL28" s="208"/>
      <c r="AM28" s="208"/>
      <c r="AN28" s="208"/>
      <c r="AO28" s="208"/>
      <c r="AP28" s="208"/>
      <c r="AQ28" s="208"/>
      <c r="AR28" s="208"/>
      <c r="AS28" s="210"/>
      <c r="AT28" s="211"/>
      <c r="AU28" s="212"/>
      <c r="AV28" s="212"/>
      <c r="AW28" s="212"/>
      <c r="AX28" s="212"/>
    </row>
    <row r="29" spans="2:50" s="126" customFormat="1" ht="6" customHeight="1">
      <c r="B29" s="115"/>
      <c r="C29" s="130"/>
      <c r="D29" s="217"/>
      <c r="E29" s="217"/>
      <c r="F29" s="218"/>
      <c r="G29" s="218"/>
      <c r="H29" s="218"/>
      <c r="I29" s="219"/>
      <c r="J29" s="220"/>
      <c r="K29" s="220"/>
      <c r="L29" s="220"/>
      <c r="M29" s="220"/>
      <c r="N29" s="221"/>
      <c r="O29" s="221"/>
      <c r="P29" s="221"/>
      <c r="Q29" s="221"/>
      <c r="R29" s="221"/>
      <c r="S29" s="221"/>
      <c r="T29" s="221"/>
      <c r="U29" s="221"/>
      <c r="V29" s="220"/>
      <c r="W29" s="220"/>
      <c r="X29" s="220"/>
      <c r="Y29" s="220"/>
      <c r="Z29" s="221"/>
      <c r="AA29" s="221"/>
      <c r="AB29" s="221"/>
      <c r="AC29" s="221"/>
      <c r="AD29" s="221"/>
      <c r="AE29" s="221"/>
      <c r="AF29" s="221"/>
      <c r="AG29" s="221"/>
      <c r="AH29" s="220"/>
      <c r="AI29" s="220"/>
      <c r="AJ29" s="220"/>
      <c r="AK29" s="220"/>
      <c r="AL29" s="221"/>
      <c r="AM29" s="221"/>
      <c r="AN29" s="221"/>
      <c r="AO29" s="221"/>
      <c r="AP29" s="221"/>
      <c r="AQ29" s="221"/>
      <c r="AR29" s="221"/>
      <c r="AS29" s="221"/>
      <c r="AT29" s="221"/>
      <c r="AU29" s="220"/>
      <c r="AV29" s="220"/>
      <c r="AW29" s="220"/>
      <c r="AX29" s="220"/>
    </row>
    <row r="30" spans="1:10" ht="11.25">
      <c r="A30" s="126"/>
      <c r="F30" s="222"/>
      <c r="G30" s="222"/>
      <c r="H30" s="218" t="s">
        <v>159</v>
      </c>
      <c r="I30" s="219"/>
      <c r="J30" s="127"/>
    </row>
    <row r="31" spans="1:50" ht="11.25">
      <c r="A31" s="223" t="s">
        <v>163</v>
      </c>
      <c r="C31" s="130" t="s">
        <v>91</v>
      </c>
      <c r="D31" s="127"/>
      <c r="E31" s="131"/>
      <c r="F31" s="128"/>
      <c r="G31" s="224"/>
      <c r="H31" s="190" t="str">
        <f>"TO FY"&amp;RIGHT($A$1,2)</f>
        <v>TO FY05</v>
      </c>
      <c r="I31" s="224"/>
      <c r="J31" s="130" t="s">
        <v>96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U31" s="133"/>
      <c r="AV31" s="133"/>
      <c r="AW31" s="133"/>
      <c r="AX31" s="133"/>
    </row>
    <row r="32" spans="1:79" ht="11.25" customHeight="1">
      <c r="A32" s="225">
        <f aca="true" t="shared" si="2" ref="A32:A37">+F32-(SUM(H32:AX32))</f>
        <v>0</v>
      </c>
      <c r="B32" s="115">
        <f>+B28+1</f>
        <v>16</v>
      </c>
      <c r="C32" s="134" t="s">
        <v>157</v>
      </c>
      <c r="D32" s="135"/>
      <c r="E32" s="136"/>
      <c r="F32" s="113">
        <f>+'CR'!$F$27</f>
        <v>0</v>
      </c>
      <c r="G32" s="218"/>
      <c r="H32" s="193"/>
      <c r="I32" s="226"/>
      <c r="J32" s="757"/>
      <c r="K32" s="748"/>
      <c r="L32" s="750"/>
      <c r="M32" s="747"/>
      <c r="N32" s="748"/>
      <c r="O32" s="750"/>
      <c r="P32" s="747"/>
      <c r="Q32" s="748"/>
      <c r="R32" s="750"/>
      <c r="S32" s="747"/>
      <c r="T32" s="748"/>
      <c r="U32" s="749"/>
      <c r="V32" s="751" t="s">
        <v>123</v>
      </c>
      <c r="W32" s="752"/>
      <c r="X32" s="753"/>
      <c r="Y32" s="747"/>
      <c r="Z32" s="748"/>
      <c r="AA32" s="750"/>
      <c r="AB32" s="747"/>
      <c r="AC32" s="748"/>
      <c r="AD32" s="750"/>
      <c r="AE32" s="747"/>
      <c r="AF32" s="748"/>
      <c r="AG32" s="749"/>
      <c r="AH32" s="755"/>
      <c r="AI32" s="748"/>
      <c r="AJ32" s="750"/>
      <c r="AK32" s="747"/>
      <c r="AL32" s="748"/>
      <c r="AM32" s="750"/>
      <c r="AN32" s="747"/>
      <c r="AO32" s="748"/>
      <c r="AP32" s="750"/>
      <c r="AQ32" s="747"/>
      <c r="AR32" s="748"/>
      <c r="AS32" s="756"/>
      <c r="AT32" s="195"/>
      <c r="AU32" s="227"/>
      <c r="AV32" s="227"/>
      <c r="AW32" s="227"/>
      <c r="AX32" s="227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</row>
    <row r="33" spans="1:79" ht="11.25" customHeight="1">
      <c r="A33" s="192">
        <f t="shared" si="2"/>
        <v>0</v>
      </c>
      <c r="B33" s="115">
        <f aca="true" t="shared" si="3" ref="B33:B40">+B32+1</f>
        <v>17</v>
      </c>
      <c r="C33" s="151" t="s">
        <v>288</v>
      </c>
      <c r="D33" s="197"/>
      <c r="E33" s="131"/>
      <c r="F33" s="114">
        <f>+'CR'!$F$33</f>
        <v>0</v>
      </c>
      <c r="H33" s="198"/>
      <c r="J33" s="742"/>
      <c r="K33" s="668"/>
      <c r="L33" s="670"/>
      <c r="M33" s="667"/>
      <c r="N33" s="668"/>
      <c r="O33" s="670"/>
      <c r="P33" s="667" t="s">
        <v>123</v>
      </c>
      <c r="Q33" s="668"/>
      <c r="R33" s="670"/>
      <c r="S33" s="667"/>
      <c r="T33" s="668"/>
      <c r="U33" s="754"/>
      <c r="V33" s="746"/>
      <c r="W33" s="668"/>
      <c r="X33" s="670"/>
      <c r="Y33" s="667"/>
      <c r="Z33" s="668"/>
      <c r="AA33" s="670"/>
      <c r="AB33" s="667"/>
      <c r="AC33" s="668"/>
      <c r="AD33" s="670"/>
      <c r="AE33" s="667"/>
      <c r="AF33" s="668"/>
      <c r="AG33" s="754"/>
      <c r="AH33" s="746"/>
      <c r="AI33" s="668"/>
      <c r="AJ33" s="670"/>
      <c r="AK33" s="667"/>
      <c r="AL33" s="668"/>
      <c r="AM33" s="670"/>
      <c r="AN33" s="667"/>
      <c r="AO33" s="668"/>
      <c r="AP33" s="670"/>
      <c r="AQ33" s="667"/>
      <c r="AR33" s="668"/>
      <c r="AS33" s="669"/>
      <c r="AT33" s="195"/>
      <c r="AU33" s="229"/>
      <c r="AV33" s="229"/>
      <c r="AW33" s="229"/>
      <c r="AX33" s="229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</row>
    <row r="34" spans="1:79" ht="11.25" customHeight="1">
      <c r="A34" s="192">
        <f t="shared" si="2"/>
        <v>0</v>
      </c>
      <c r="B34" s="115">
        <f t="shared" si="3"/>
        <v>18</v>
      </c>
      <c r="C34" s="151" t="s">
        <v>200</v>
      </c>
      <c r="D34" s="197"/>
      <c r="E34" s="131"/>
      <c r="F34" s="114">
        <f>+'CR'!$F$47</f>
        <v>0</v>
      </c>
      <c r="H34" s="198"/>
      <c r="J34" s="742" t="s">
        <v>123</v>
      </c>
      <c r="K34" s="668"/>
      <c r="L34" s="670"/>
      <c r="M34" s="667" t="s">
        <v>123</v>
      </c>
      <c r="N34" s="668"/>
      <c r="O34" s="670"/>
      <c r="P34" s="667" t="s">
        <v>123</v>
      </c>
      <c r="Q34" s="668"/>
      <c r="R34" s="670"/>
      <c r="S34" s="667" t="s">
        <v>123</v>
      </c>
      <c r="T34" s="668"/>
      <c r="U34" s="754"/>
      <c r="V34" s="746"/>
      <c r="W34" s="668"/>
      <c r="X34" s="670"/>
      <c r="Y34" s="667"/>
      <c r="Z34" s="668"/>
      <c r="AA34" s="670"/>
      <c r="AB34" s="667"/>
      <c r="AC34" s="668"/>
      <c r="AD34" s="670"/>
      <c r="AE34" s="667" t="s">
        <v>123</v>
      </c>
      <c r="AF34" s="668"/>
      <c r="AG34" s="754"/>
      <c r="AH34" s="746"/>
      <c r="AI34" s="668"/>
      <c r="AJ34" s="670"/>
      <c r="AK34" s="667"/>
      <c r="AL34" s="668"/>
      <c r="AM34" s="670"/>
      <c r="AN34" s="667"/>
      <c r="AO34" s="668"/>
      <c r="AP34" s="670"/>
      <c r="AQ34" s="667" t="s">
        <v>123</v>
      </c>
      <c r="AR34" s="668"/>
      <c r="AS34" s="669"/>
      <c r="AT34" s="195"/>
      <c r="AU34" s="229"/>
      <c r="AV34" s="229"/>
      <c r="AW34" s="229"/>
      <c r="AX34" s="229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</row>
    <row r="35" spans="1:79" ht="11.25" customHeight="1">
      <c r="A35" s="192">
        <f t="shared" si="2"/>
        <v>0</v>
      </c>
      <c r="B35" s="115">
        <f t="shared" si="3"/>
        <v>19</v>
      </c>
      <c r="C35" s="151" t="s">
        <v>93</v>
      </c>
      <c r="D35" s="197"/>
      <c r="E35" s="131"/>
      <c r="F35" s="114">
        <f>+'CR'!$F$50</f>
        <v>0</v>
      </c>
      <c r="G35" s="230"/>
      <c r="H35" s="198"/>
      <c r="I35" s="114"/>
      <c r="J35" s="742"/>
      <c r="K35" s="668"/>
      <c r="L35" s="670"/>
      <c r="M35" s="667"/>
      <c r="N35" s="668"/>
      <c r="O35" s="670"/>
      <c r="P35" s="667"/>
      <c r="Q35" s="668"/>
      <c r="R35" s="670"/>
      <c r="S35" s="667" t="s">
        <v>123</v>
      </c>
      <c r="T35" s="668"/>
      <c r="U35" s="754"/>
      <c r="V35" s="746" t="s">
        <v>123</v>
      </c>
      <c r="W35" s="668"/>
      <c r="X35" s="670"/>
      <c r="Y35" s="667"/>
      <c r="Z35" s="668"/>
      <c r="AA35" s="670"/>
      <c r="AB35" s="667"/>
      <c r="AC35" s="668"/>
      <c r="AD35" s="670"/>
      <c r="AE35" s="667"/>
      <c r="AF35" s="668"/>
      <c r="AG35" s="754"/>
      <c r="AH35" s="746"/>
      <c r="AI35" s="668"/>
      <c r="AJ35" s="670"/>
      <c r="AK35" s="667"/>
      <c r="AL35" s="668"/>
      <c r="AM35" s="670"/>
      <c r="AN35" s="667"/>
      <c r="AO35" s="668"/>
      <c r="AP35" s="670"/>
      <c r="AQ35" s="667"/>
      <c r="AR35" s="668"/>
      <c r="AS35" s="669"/>
      <c r="AT35" s="195"/>
      <c r="AU35" s="229"/>
      <c r="AV35" s="229"/>
      <c r="AW35" s="229"/>
      <c r="AX35" s="229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</row>
    <row r="36" spans="1:79" ht="11.25" customHeight="1">
      <c r="A36" s="192">
        <f t="shared" si="2"/>
        <v>0</v>
      </c>
      <c r="B36" s="115">
        <f t="shared" si="3"/>
        <v>20</v>
      </c>
      <c r="C36" s="151" t="s">
        <v>92</v>
      </c>
      <c r="D36" s="197"/>
      <c r="E36" s="131"/>
      <c r="F36" s="114">
        <f>+'CR'!$F$53</f>
        <v>0</v>
      </c>
      <c r="G36" s="219"/>
      <c r="H36" s="198"/>
      <c r="I36" s="200"/>
      <c r="J36" s="742"/>
      <c r="K36" s="668"/>
      <c r="L36" s="670"/>
      <c r="M36" s="667"/>
      <c r="N36" s="668"/>
      <c r="O36" s="670"/>
      <c r="P36" s="667"/>
      <c r="Q36" s="668"/>
      <c r="R36" s="670"/>
      <c r="S36" s="667" t="s">
        <v>123</v>
      </c>
      <c r="T36" s="668"/>
      <c r="U36" s="754"/>
      <c r="V36" s="746"/>
      <c r="W36" s="668"/>
      <c r="X36" s="670"/>
      <c r="Y36" s="667"/>
      <c r="Z36" s="668"/>
      <c r="AA36" s="670"/>
      <c r="AB36" s="667"/>
      <c r="AC36" s="668"/>
      <c r="AD36" s="670"/>
      <c r="AE36" s="667"/>
      <c r="AF36" s="668"/>
      <c r="AG36" s="754"/>
      <c r="AH36" s="746"/>
      <c r="AI36" s="668"/>
      <c r="AJ36" s="670"/>
      <c r="AK36" s="667"/>
      <c r="AL36" s="668"/>
      <c r="AM36" s="670"/>
      <c r="AN36" s="667"/>
      <c r="AO36" s="668"/>
      <c r="AP36" s="670"/>
      <c r="AQ36" s="667"/>
      <c r="AR36" s="668"/>
      <c r="AS36" s="669"/>
      <c r="AT36" s="195"/>
      <c r="AU36" s="229"/>
      <c r="AV36" s="229"/>
      <c r="AW36" s="229"/>
      <c r="AX36" s="229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</row>
    <row r="37" spans="1:79" ht="11.25" customHeight="1">
      <c r="A37" s="192">
        <f t="shared" si="2"/>
        <v>0</v>
      </c>
      <c r="B37" s="115">
        <f t="shared" si="3"/>
        <v>21</v>
      </c>
      <c r="C37" s="151" t="s">
        <v>229</v>
      </c>
      <c r="D37" s="197"/>
      <c r="E37" s="131"/>
      <c r="F37" s="114">
        <f>-$F$43</f>
        <v>0</v>
      </c>
      <c r="G37" s="219"/>
      <c r="H37" s="198"/>
      <c r="I37" s="200"/>
      <c r="J37" s="742"/>
      <c r="K37" s="668"/>
      <c r="L37" s="670"/>
      <c r="M37" s="667"/>
      <c r="N37" s="668"/>
      <c r="O37" s="670"/>
      <c r="P37" s="667"/>
      <c r="Q37" s="668"/>
      <c r="R37" s="670"/>
      <c r="S37" s="667"/>
      <c r="T37" s="668"/>
      <c r="U37" s="754"/>
      <c r="V37" s="746"/>
      <c r="W37" s="668"/>
      <c r="X37" s="670"/>
      <c r="Y37" s="667"/>
      <c r="Z37" s="668"/>
      <c r="AA37" s="670"/>
      <c r="AB37" s="667"/>
      <c r="AC37" s="668"/>
      <c r="AD37" s="670"/>
      <c r="AE37" s="667"/>
      <c r="AF37" s="668"/>
      <c r="AG37" s="754"/>
      <c r="AH37" s="746"/>
      <c r="AI37" s="668"/>
      <c r="AJ37" s="670"/>
      <c r="AK37" s="667"/>
      <c r="AL37" s="668"/>
      <c r="AM37" s="670"/>
      <c r="AN37" s="667"/>
      <c r="AO37" s="668"/>
      <c r="AP37" s="670"/>
      <c r="AQ37" s="667"/>
      <c r="AR37" s="668"/>
      <c r="AS37" s="669"/>
      <c r="AT37" s="195"/>
      <c r="AU37" s="229"/>
      <c r="AV37" s="229"/>
      <c r="AW37" s="229"/>
      <c r="AX37" s="229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</row>
    <row r="38" spans="1:79" s="124" customFormat="1" ht="11.25" customHeight="1">
      <c r="A38" s="192"/>
      <c r="B38" s="115">
        <f t="shared" si="3"/>
        <v>22</v>
      </c>
      <c r="C38" s="201"/>
      <c r="D38" s="131"/>
      <c r="E38" s="197" t="s">
        <v>161</v>
      </c>
      <c r="F38" s="202"/>
      <c r="G38" s="200"/>
      <c r="H38" s="198"/>
      <c r="I38" s="200"/>
      <c r="J38" s="742">
        <f>SUM(J32:L37)</f>
        <v>0</v>
      </c>
      <c r="K38" s="668"/>
      <c r="L38" s="670"/>
      <c r="M38" s="667">
        <f>SUM(M32:O37)</f>
        <v>0</v>
      </c>
      <c r="N38" s="668"/>
      <c r="O38" s="670"/>
      <c r="P38" s="667">
        <f>SUM(P32:R37)</f>
        <v>0</v>
      </c>
      <c r="Q38" s="668"/>
      <c r="R38" s="670"/>
      <c r="S38" s="667">
        <f>SUM(S32:U37)</f>
        <v>0</v>
      </c>
      <c r="T38" s="668"/>
      <c r="U38" s="754"/>
      <c r="V38" s="746">
        <f>SUM(V32:X37)</f>
        <v>0</v>
      </c>
      <c r="W38" s="668"/>
      <c r="X38" s="670"/>
      <c r="Y38" s="667">
        <f>SUM(Y32:AA37)</f>
        <v>0</v>
      </c>
      <c r="Z38" s="668"/>
      <c r="AA38" s="670"/>
      <c r="AB38" s="667">
        <f>SUM(AB32:AD37)</f>
        <v>0</v>
      </c>
      <c r="AC38" s="668"/>
      <c r="AD38" s="670"/>
      <c r="AE38" s="667">
        <f>SUM(AE32:AG37)</f>
        <v>0</v>
      </c>
      <c r="AF38" s="668"/>
      <c r="AG38" s="754"/>
      <c r="AH38" s="746">
        <f>SUM(AH32:AJ37)</f>
        <v>0</v>
      </c>
      <c r="AI38" s="668"/>
      <c r="AJ38" s="670"/>
      <c r="AK38" s="667">
        <f>SUM(AK32:AM37)</f>
        <v>0</v>
      </c>
      <c r="AL38" s="668"/>
      <c r="AM38" s="670"/>
      <c r="AN38" s="667">
        <f>SUM(AN32:AP37)</f>
        <v>0</v>
      </c>
      <c r="AO38" s="668"/>
      <c r="AP38" s="670"/>
      <c r="AQ38" s="667">
        <f>SUM(AQ32:AS37)</f>
        <v>0</v>
      </c>
      <c r="AR38" s="668"/>
      <c r="AS38" s="669"/>
      <c r="AT38" s="195"/>
      <c r="AU38" s="229"/>
      <c r="AV38" s="229"/>
      <c r="AW38" s="229"/>
      <c r="AX38" s="229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</row>
    <row r="39" spans="1:79" s="126" customFormat="1" ht="11.25" customHeight="1">
      <c r="A39" s="203">
        <f>+F39-(SUM(H39:AX39))</f>
        <v>0</v>
      </c>
      <c r="B39" s="115">
        <f t="shared" si="3"/>
        <v>23</v>
      </c>
      <c r="C39" s="204"/>
      <c r="D39" s="205"/>
      <c r="E39" s="205" t="s">
        <v>90</v>
      </c>
      <c r="F39" s="206">
        <f>SUM(F32:F38)</f>
        <v>0</v>
      </c>
      <c r="G39" s="200"/>
      <c r="H39" s="207">
        <f>SUM(H32:H38)</f>
        <v>0</v>
      </c>
      <c r="I39" s="200"/>
      <c r="J39" s="743">
        <f>SUM(J38:U38)</f>
        <v>0</v>
      </c>
      <c r="K39" s="678"/>
      <c r="L39" s="678"/>
      <c r="M39" s="678"/>
      <c r="N39" s="208"/>
      <c r="O39" s="208"/>
      <c r="P39" s="208"/>
      <c r="Q39" s="208"/>
      <c r="R39" s="208"/>
      <c r="S39" s="208"/>
      <c r="T39" s="208"/>
      <c r="U39" s="209"/>
      <c r="V39" s="677">
        <f>SUM(V38:AG38)</f>
        <v>0</v>
      </c>
      <c r="W39" s="678"/>
      <c r="X39" s="678"/>
      <c r="Y39" s="678"/>
      <c r="Z39" s="208"/>
      <c r="AA39" s="208"/>
      <c r="AB39" s="208"/>
      <c r="AC39" s="208"/>
      <c r="AD39" s="208"/>
      <c r="AE39" s="208"/>
      <c r="AF39" s="208"/>
      <c r="AG39" s="209"/>
      <c r="AH39" s="677">
        <f>SUM(AH38:AS38)</f>
        <v>0</v>
      </c>
      <c r="AI39" s="678"/>
      <c r="AJ39" s="678"/>
      <c r="AK39" s="678"/>
      <c r="AL39" s="208"/>
      <c r="AM39" s="208"/>
      <c r="AN39" s="208"/>
      <c r="AO39" s="208"/>
      <c r="AP39" s="208"/>
      <c r="AQ39" s="208"/>
      <c r="AR39" s="208"/>
      <c r="AS39" s="210"/>
      <c r="AT39" s="211"/>
      <c r="AU39" s="232">
        <f>SUM(AU32:AU38)</f>
        <v>0</v>
      </c>
      <c r="AV39" s="232">
        <f>SUM(AV32:AV38)</f>
        <v>0</v>
      </c>
      <c r="AW39" s="232">
        <f>SUM(AW32:AW38)</f>
        <v>0</v>
      </c>
      <c r="AX39" s="232">
        <f>SUM(AX32:AX38)</f>
        <v>0</v>
      </c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</row>
    <row r="40" spans="1:79" s="126" customFormat="1" ht="11.25" customHeight="1">
      <c r="A40" s="115"/>
      <c r="B40" s="115">
        <f t="shared" si="3"/>
        <v>24</v>
      </c>
      <c r="C40" s="213"/>
      <c r="D40" s="214"/>
      <c r="E40" s="214" t="s">
        <v>162</v>
      </c>
      <c r="F40" s="215"/>
      <c r="G40" s="200"/>
      <c r="H40" s="216">
        <f>+H39</f>
        <v>0</v>
      </c>
      <c r="I40" s="200"/>
      <c r="J40" s="745">
        <f>+H40+J39</f>
        <v>0</v>
      </c>
      <c r="K40" s="680"/>
      <c r="L40" s="680"/>
      <c r="M40" s="680"/>
      <c r="N40" s="208"/>
      <c r="O40" s="208"/>
      <c r="P40" s="208"/>
      <c r="Q40" s="208"/>
      <c r="R40" s="208"/>
      <c r="S40" s="208"/>
      <c r="T40" s="208"/>
      <c r="U40" s="209"/>
      <c r="V40" s="679">
        <f>+J40+V39</f>
        <v>0</v>
      </c>
      <c r="W40" s="680"/>
      <c r="X40" s="680"/>
      <c r="Y40" s="680"/>
      <c r="Z40" s="208"/>
      <c r="AA40" s="208"/>
      <c r="AB40" s="208"/>
      <c r="AC40" s="208"/>
      <c r="AD40" s="208"/>
      <c r="AE40" s="208"/>
      <c r="AF40" s="208"/>
      <c r="AG40" s="209"/>
      <c r="AH40" s="679">
        <f>+V40+AH39</f>
        <v>0</v>
      </c>
      <c r="AI40" s="680"/>
      <c r="AJ40" s="680"/>
      <c r="AK40" s="680"/>
      <c r="AL40" s="208"/>
      <c r="AM40" s="208"/>
      <c r="AN40" s="208"/>
      <c r="AO40" s="208"/>
      <c r="AP40" s="208"/>
      <c r="AQ40" s="208"/>
      <c r="AR40" s="208"/>
      <c r="AS40" s="210"/>
      <c r="AT40" s="211"/>
      <c r="AU40" s="232">
        <f>+AH40+AU39</f>
        <v>0</v>
      </c>
      <c r="AV40" s="232">
        <f>+AU40+AV39</f>
        <v>0</v>
      </c>
      <c r="AW40" s="232">
        <f>+AV40+AW39</f>
        <v>0</v>
      </c>
      <c r="AX40" s="232">
        <f>+AW40+AX39</f>
        <v>0</v>
      </c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</row>
    <row r="41" spans="1:50" s="126" customFormat="1" ht="11.25">
      <c r="A41" s="115"/>
      <c r="C41" s="130"/>
      <c r="D41" s="217"/>
      <c r="E41" s="217"/>
      <c r="F41" s="218"/>
      <c r="G41" s="219"/>
      <c r="H41" s="230"/>
      <c r="I41" s="219"/>
      <c r="J41" s="220"/>
      <c r="K41" s="220"/>
      <c r="L41" s="220"/>
      <c r="M41" s="220"/>
      <c r="N41" s="221"/>
      <c r="O41" s="221"/>
      <c r="P41" s="221"/>
      <c r="Q41" s="221"/>
      <c r="R41" s="221"/>
      <c r="S41" s="221"/>
      <c r="T41" s="221"/>
      <c r="U41" s="221"/>
      <c r="V41" s="220"/>
      <c r="W41" s="220"/>
      <c r="X41" s="220"/>
      <c r="Y41" s="220"/>
      <c r="Z41" s="221"/>
      <c r="AA41" s="221"/>
      <c r="AB41" s="221"/>
      <c r="AC41" s="221"/>
      <c r="AD41" s="221"/>
      <c r="AE41" s="221"/>
      <c r="AF41" s="221"/>
      <c r="AG41" s="221"/>
      <c r="AH41" s="220"/>
      <c r="AI41" s="220"/>
      <c r="AJ41" s="220"/>
      <c r="AK41" s="220"/>
      <c r="AL41" s="221"/>
      <c r="AM41" s="221"/>
      <c r="AN41" s="221"/>
      <c r="AO41" s="221"/>
      <c r="AP41" s="221"/>
      <c r="AQ41" s="221"/>
      <c r="AR41" s="221"/>
      <c r="AS41" s="221"/>
      <c r="AT41" s="221"/>
      <c r="AU41" s="220"/>
      <c r="AV41" s="220"/>
      <c r="AW41" s="220"/>
      <c r="AX41" s="220"/>
    </row>
    <row r="42" spans="2:50" ht="11.25">
      <c r="B42" s="115">
        <f>+B40+1</f>
        <v>25</v>
      </c>
      <c r="C42" s="134" t="s">
        <v>165</v>
      </c>
      <c r="D42" s="135"/>
      <c r="E42" s="136"/>
      <c r="F42" s="137"/>
      <c r="G42" s="146"/>
      <c r="H42" s="234"/>
      <c r="I42" s="146"/>
      <c r="J42" s="744"/>
      <c r="K42" s="740"/>
      <c r="L42" s="741"/>
      <c r="M42" s="739"/>
      <c r="N42" s="740"/>
      <c r="O42" s="741"/>
      <c r="P42" s="739"/>
      <c r="Q42" s="740"/>
      <c r="R42" s="741"/>
      <c r="S42" s="739"/>
      <c r="T42" s="740"/>
      <c r="U42" s="758"/>
      <c r="V42" s="759"/>
      <c r="W42" s="740"/>
      <c r="X42" s="741"/>
      <c r="Y42" s="739"/>
      <c r="Z42" s="740"/>
      <c r="AA42" s="741"/>
      <c r="AB42" s="739"/>
      <c r="AC42" s="740"/>
      <c r="AD42" s="741"/>
      <c r="AE42" s="739"/>
      <c r="AF42" s="740"/>
      <c r="AG42" s="758"/>
      <c r="AH42" s="759"/>
      <c r="AI42" s="740"/>
      <c r="AJ42" s="741"/>
      <c r="AK42" s="739"/>
      <c r="AL42" s="740"/>
      <c r="AM42" s="741"/>
      <c r="AN42" s="739"/>
      <c r="AO42" s="740"/>
      <c r="AP42" s="741"/>
      <c r="AQ42" s="739"/>
      <c r="AR42" s="740"/>
      <c r="AS42" s="760"/>
      <c r="AU42" s="235"/>
      <c r="AV42" s="235"/>
      <c r="AW42" s="235"/>
      <c r="AX42" s="235"/>
    </row>
    <row r="43" spans="3:50" ht="11.25">
      <c r="C43" s="176" t="s">
        <v>113</v>
      </c>
      <c r="D43" s="177"/>
      <c r="E43" s="144"/>
      <c r="F43" s="236">
        <f>+AH43</f>
        <v>0</v>
      </c>
      <c r="G43" s="146"/>
      <c r="H43" s="237">
        <f>+H40-H28</f>
        <v>0</v>
      </c>
      <c r="I43" s="146"/>
      <c r="J43" s="663">
        <f>+J40-J28</f>
        <v>0</v>
      </c>
      <c r="K43" s="664"/>
      <c r="L43" s="664"/>
      <c r="M43" s="664"/>
      <c r="N43" s="664"/>
      <c r="O43" s="238"/>
      <c r="P43" s="239"/>
      <c r="Q43" s="239"/>
      <c r="R43" s="239"/>
      <c r="S43" s="239"/>
      <c r="T43" s="239"/>
      <c r="U43" s="240"/>
      <c r="V43" s="663">
        <f>+V40-V28</f>
        <v>0</v>
      </c>
      <c r="W43" s="664"/>
      <c r="X43" s="664"/>
      <c r="Y43" s="664"/>
      <c r="Z43" s="664"/>
      <c r="AA43" s="239"/>
      <c r="AB43" s="239"/>
      <c r="AC43" s="239"/>
      <c r="AD43" s="239"/>
      <c r="AE43" s="239"/>
      <c r="AF43" s="239"/>
      <c r="AG43" s="240"/>
      <c r="AH43" s="663">
        <f>+AH40-AH28</f>
        <v>0</v>
      </c>
      <c r="AI43" s="664"/>
      <c r="AJ43" s="664"/>
      <c r="AK43" s="664"/>
      <c r="AL43" s="664"/>
      <c r="AM43" s="239"/>
      <c r="AN43" s="239"/>
      <c r="AO43" s="239"/>
      <c r="AP43" s="239"/>
      <c r="AQ43" s="239"/>
      <c r="AR43" s="239"/>
      <c r="AS43" s="241"/>
      <c r="AT43" s="242"/>
      <c r="AU43" s="243" t="s">
        <v>114</v>
      </c>
      <c r="AV43" s="243" t="s">
        <v>114</v>
      </c>
      <c r="AW43" s="243" t="s">
        <v>114</v>
      </c>
      <c r="AX43" s="243" t="s">
        <v>114</v>
      </c>
    </row>
    <row r="44" spans="10:50" ht="11.25"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2"/>
      <c r="AU44" s="244"/>
      <c r="AV44" s="244"/>
      <c r="AW44" s="244"/>
      <c r="AX44" s="244"/>
    </row>
    <row r="45" spans="2:50" ht="11.25">
      <c r="B45" s="115">
        <f>+B42+1</f>
        <v>26</v>
      </c>
      <c r="C45" s="134" t="s">
        <v>115</v>
      </c>
      <c r="D45" s="135"/>
      <c r="E45" s="136"/>
      <c r="F45" s="137"/>
      <c r="G45" s="146"/>
      <c r="H45" s="234"/>
      <c r="I45" s="146"/>
      <c r="J45" s="671"/>
      <c r="K45" s="672"/>
      <c r="L45" s="673"/>
      <c r="M45" s="674"/>
      <c r="N45" s="672"/>
      <c r="O45" s="673"/>
      <c r="P45" s="674"/>
      <c r="Q45" s="672"/>
      <c r="R45" s="673"/>
      <c r="S45" s="674"/>
      <c r="T45" s="672"/>
      <c r="U45" s="675"/>
      <c r="V45" s="681"/>
      <c r="W45" s="672"/>
      <c r="X45" s="673"/>
      <c r="Y45" s="674"/>
      <c r="Z45" s="672"/>
      <c r="AA45" s="673"/>
      <c r="AB45" s="674"/>
      <c r="AC45" s="672"/>
      <c r="AD45" s="673"/>
      <c r="AE45" s="674"/>
      <c r="AF45" s="672"/>
      <c r="AG45" s="675"/>
      <c r="AH45" s="681"/>
      <c r="AI45" s="672"/>
      <c r="AJ45" s="673"/>
      <c r="AK45" s="674"/>
      <c r="AL45" s="672"/>
      <c r="AM45" s="673"/>
      <c r="AN45" s="674"/>
      <c r="AO45" s="672"/>
      <c r="AP45" s="673"/>
      <c r="AQ45" s="674"/>
      <c r="AR45" s="672"/>
      <c r="AS45" s="676"/>
      <c r="AU45" s="235"/>
      <c r="AV45" s="235"/>
      <c r="AW45" s="235"/>
      <c r="AX45" s="235"/>
    </row>
    <row r="46" spans="3:50" ht="11.25">
      <c r="C46" s="176" t="s">
        <v>197</v>
      </c>
      <c r="D46" s="177"/>
      <c r="E46" s="144"/>
      <c r="F46" s="236">
        <f>SUM(H46:AH46)</f>
        <v>0</v>
      </c>
      <c r="G46" s="146"/>
      <c r="H46" s="237">
        <v>0</v>
      </c>
      <c r="I46" s="146"/>
      <c r="J46" s="665">
        <f>IF(J90&lt;0,-J90,0)</f>
        <v>0</v>
      </c>
      <c r="K46" s="666"/>
      <c r="L46" s="666"/>
      <c r="M46" s="666"/>
      <c r="N46" s="666"/>
      <c r="O46" s="239"/>
      <c r="P46" s="239"/>
      <c r="Q46" s="239"/>
      <c r="R46" s="239"/>
      <c r="S46" s="239"/>
      <c r="T46" s="239"/>
      <c r="U46" s="240"/>
      <c r="V46" s="663">
        <f>IF(V90&lt;0,-V90,0)</f>
        <v>0</v>
      </c>
      <c r="W46" s="664"/>
      <c r="X46" s="664"/>
      <c r="Y46" s="664"/>
      <c r="Z46" s="664"/>
      <c r="AA46" s="239"/>
      <c r="AB46" s="239"/>
      <c r="AC46" s="239"/>
      <c r="AD46" s="239"/>
      <c r="AE46" s="239"/>
      <c r="AF46" s="239"/>
      <c r="AG46" s="240"/>
      <c r="AH46" s="663">
        <f>IF(AH90&lt;0,-AH90,0)</f>
        <v>0</v>
      </c>
      <c r="AI46" s="664"/>
      <c r="AJ46" s="664"/>
      <c r="AK46" s="664"/>
      <c r="AL46" s="664"/>
      <c r="AM46" s="239"/>
      <c r="AN46" s="239"/>
      <c r="AO46" s="239"/>
      <c r="AP46" s="239"/>
      <c r="AQ46" s="239"/>
      <c r="AR46" s="239"/>
      <c r="AS46" s="241"/>
      <c r="AT46" s="242"/>
      <c r="AU46" s="243" t="s">
        <v>114</v>
      </c>
      <c r="AV46" s="243" t="s">
        <v>114</v>
      </c>
      <c r="AW46" s="243" t="s">
        <v>114</v>
      </c>
      <c r="AX46" s="243" t="s">
        <v>114</v>
      </c>
    </row>
    <row r="47" spans="10:50" ht="11.25"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2"/>
      <c r="AU47" s="244"/>
      <c r="AV47" s="244"/>
      <c r="AW47" s="244"/>
      <c r="AX47" s="244"/>
    </row>
    <row r="48" spans="2:50" ht="11.25">
      <c r="B48" s="115">
        <f>+B45+1</f>
        <v>27</v>
      </c>
      <c r="C48" s="134" t="s">
        <v>116</v>
      </c>
      <c r="D48" s="135"/>
      <c r="E48" s="136"/>
      <c r="F48" s="137"/>
      <c r="G48" s="146"/>
      <c r="H48" s="234"/>
      <c r="I48" s="146"/>
      <c r="J48" s="671"/>
      <c r="K48" s="672"/>
      <c r="L48" s="673"/>
      <c r="M48" s="674"/>
      <c r="N48" s="672"/>
      <c r="O48" s="673"/>
      <c r="P48" s="674"/>
      <c r="Q48" s="672"/>
      <c r="R48" s="673"/>
      <c r="S48" s="674"/>
      <c r="T48" s="672"/>
      <c r="U48" s="675"/>
      <c r="V48" s="681"/>
      <c r="W48" s="672"/>
      <c r="X48" s="673"/>
      <c r="Y48" s="674"/>
      <c r="Z48" s="672"/>
      <c r="AA48" s="673"/>
      <c r="AB48" s="674"/>
      <c r="AC48" s="672"/>
      <c r="AD48" s="673"/>
      <c r="AE48" s="674"/>
      <c r="AF48" s="672"/>
      <c r="AG48" s="675"/>
      <c r="AH48" s="681"/>
      <c r="AI48" s="672"/>
      <c r="AJ48" s="673"/>
      <c r="AK48" s="674"/>
      <c r="AL48" s="672"/>
      <c r="AM48" s="673"/>
      <c r="AN48" s="674"/>
      <c r="AO48" s="672"/>
      <c r="AP48" s="673"/>
      <c r="AQ48" s="674"/>
      <c r="AR48" s="672"/>
      <c r="AS48" s="676"/>
      <c r="AU48" s="235"/>
      <c r="AV48" s="235"/>
      <c r="AW48" s="235"/>
      <c r="AX48" s="235"/>
    </row>
    <row r="49" spans="3:50" ht="11.25">
      <c r="C49" s="176" t="s">
        <v>117</v>
      </c>
      <c r="D49" s="177"/>
      <c r="E49" s="144"/>
      <c r="F49" s="236">
        <f>SUM(H49:AH49)</f>
        <v>0</v>
      </c>
      <c r="G49" s="146"/>
      <c r="H49" s="237">
        <v>0</v>
      </c>
      <c r="I49" s="146"/>
      <c r="J49" s="665">
        <f>IF(J90&gt;0,J90,0)</f>
        <v>0</v>
      </c>
      <c r="K49" s="666"/>
      <c r="L49" s="666"/>
      <c r="M49" s="666"/>
      <c r="N49" s="666"/>
      <c r="O49" s="239"/>
      <c r="P49" s="239"/>
      <c r="Q49" s="239"/>
      <c r="R49" s="239"/>
      <c r="S49" s="239"/>
      <c r="T49" s="239"/>
      <c r="U49" s="240"/>
      <c r="V49" s="663">
        <f>IF(V90&gt;0,V90,0)</f>
        <v>0</v>
      </c>
      <c r="W49" s="664"/>
      <c r="X49" s="664"/>
      <c r="Y49" s="664"/>
      <c r="Z49" s="664"/>
      <c r="AA49" s="239"/>
      <c r="AB49" s="239"/>
      <c r="AC49" s="239"/>
      <c r="AD49" s="239"/>
      <c r="AE49" s="239"/>
      <c r="AF49" s="239"/>
      <c r="AG49" s="240"/>
      <c r="AH49" s="663">
        <f>IF(AH90&gt;0,AH90,0)</f>
        <v>0</v>
      </c>
      <c r="AI49" s="664"/>
      <c r="AJ49" s="664"/>
      <c r="AK49" s="664"/>
      <c r="AL49" s="664"/>
      <c r="AM49" s="239"/>
      <c r="AN49" s="239"/>
      <c r="AO49" s="239"/>
      <c r="AP49" s="239"/>
      <c r="AQ49" s="239"/>
      <c r="AR49" s="239"/>
      <c r="AS49" s="241"/>
      <c r="AT49" s="242"/>
      <c r="AU49" s="243" t="s">
        <v>114</v>
      </c>
      <c r="AV49" s="243" t="s">
        <v>114</v>
      </c>
      <c r="AW49" s="243" t="s">
        <v>114</v>
      </c>
      <c r="AX49" s="243" t="s">
        <v>114</v>
      </c>
    </row>
    <row r="50" spans="3:34" ht="5.25" customHeight="1">
      <c r="C50" s="127"/>
      <c r="D50" s="127"/>
      <c r="E50" s="131"/>
      <c r="F50" s="128"/>
      <c r="J50" s="220"/>
      <c r="K50" s="220"/>
      <c r="L50" s="220"/>
      <c r="M50" s="220"/>
      <c r="N50" s="221"/>
      <c r="O50" s="221"/>
      <c r="P50" s="221"/>
      <c r="Q50" s="221"/>
      <c r="R50" s="221"/>
      <c r="S50" s="221"/>
      <c r="T50" s="221"/>
      <c r="U50" s="221"/>
      <c r="V50" s="220"/>
      <c r="W50" s="220"/>
      <c r="X50" s="220"/>
      <c r="Y50" s="220"/>
      <c r="Z50" s="221"/>
      <c r="AA50" s="221"/>
      <c r="AB50" s="221"/>
      <c r="AC50" s="221"/>
      <c r="AD50" s="221"/>
      <c r="AE50" s="221"/>
      <c r="AF50" s="221"/>
      <c r="AG50" s="221"/>
      <c r="AH50" s="221"/>
    </row>
    <row r="51" spans="3:34" ht="11.25">
      <c r="C51" s="115" t="s">
        <v>155</v>
      </c>
      <c r="AH51" s="127"/>
    </row>
    <row r="52" spans="8:45" ht="12">
      <c r="H52" s="546" t="s">
        <v>160</v>
      </c>
      <c r="I52" s="662" t="str">
        <f>$I$66&amp;$T$66&amp;$I$67&amp;$T$67&amp;$I$68&amp;$T$68&amp;$I$69</f>
        <v>The interest calculation on lines 26 and 27 is based on an assumed TIF interest rate of 2.50%.  Interest earned</v>
      </c>
      <c r="J52" s="662"/>
      <c r="K52" s="662"/>
      <c r="L52" s="662"/>
      <c r="M52" s="662"/>
      <c r="N52" s="662"/>
      <c r="O52" s="662"/>
      <c r="P52" s="662"/>
      <c r="Q52" s="662"/>
      <c r="R52" s="662"/>
      <c r="S52" s="662"/>
      <c r="T52" s="662"/>
      <c r="U52" s="662"/>
      <c r="V52" s="662"/>
      <c r="W52" s="662"/>
      <c r="X52" s="662"/>
      <c r="Y52" s="662"/>
      <c r="Z52" s="662"/>
      <c r="AA52" s="662"/>
      <c r="AB52" s="662"/>
      <c r="AC52" s="662"/>
      <c r="AD52" s="662"/>
      <c r="AE52" s="662"/>
      <c r="AF52" s="662"/>
      <c r="AG52" s="662"/>
      <c r="AH52" s="662"/>
      <c r="AI52" s="662"/>
      <c r="AJ52" s="662"/>
      <c r="AK52" s="662"/>
      <c r="AL52" s="662"/>
      <c r="AM52" s="662"/>
      <c r="AN52" s="662"/>
      <c r="AO52" s="662"/>
      <c r="AP52" s="662"/>
      <c r="AQ52" s="662"/>
      <c r="AR52" s="662"/>
      <c r="AS52" s="662"/>
    </row>
    <row r="53" spans="8:45" ht="12">
      <c r="H53" s="546"/>
      <c r="I53" s="662" t="s">
        <v>86</v>
      </c>
      <c r="J53" s="662"/>
      <c r="K53" s="662"/>
      <c r="L53" s="662"/>
      <c r="M53" s="662"/>
      <c r="N53" s="662"/>
      <c r="O53" s="662"/>
      <c r="P53" s="662"/>
      <c r="Q53" s="662"/>
      <c r="R53" s="662"/>
      <c r="S53" s="662"/>
      <c r="T53" s="662"/>
      <c r="U53" s="662"/>
      <c r="V53" s="662"/>
      <c r="W53" s="662"/>
      <c r="X53" s="662"/>
      <c r="Y53" s="662"/>
      <c r="Z53" s="662"/>
      <c r="AA53" s="662"/>
      <c r="AB53" s="662"/>
      <c r="AC53" s="662"/>
      <c r="AD53" s="662"/>
      <c r="AE53" s="662"/>
      <c r="AF53" s="662"/>
      <c r="AG53" s="662"/>
      <c r="AH53" s="662"/>
      <c r="AI53" s="662"/>
      <c r="AJ53" s="662"/>
      <c r="AK53" s="662"/>
      <c r="AL53" s="662"/>
      <c r="AM53" s="662"/>
      <c r="AN53" s="662"/>
      <c r="AO53" s="662"/>
      <c r="AP53" s="662"/>
      <c r="AQ53" s="662"/>
      <c r="AR53" s="662"/>
      <c r="AS53" s="662"/>
    </row>
    <row r="54" spans="8:45" ht="12">
      <c r="H54" s="546"/>
      <c r="I54" s="662" t="s">
        <v>87</v>
      </c>
      <c r="J54" s="662"/>
      <c r="K54" s="662"/>
      <c r="L54" s="662"/>
      <c r="M54" s="662"/>
      <c r="N54" s="662"/>
      <c r="O54" s="662"/>
      <c r="P54" s="662"/>
      <c r="Q54" s="662"/>
      <c r="R54" s="662"/>
      <c r="S54" s="662"/>
      <c r="T54" s="662"/>
      <c r="U54" s="662"/>
      <c r="V54" s="662"/>
      <c r="W54" s="662"/>
      <c r="X54" s="662"/>
      <c r="Y54" s="662"/>
      <c r="Z54" s="662"/>
      <c r="AA54" s="662"/>
      <c r="AB54" s="662"/>
      <c r="AC54" s="662"/>
      <c r="AD54" s="662"/>
      <c r="AE54" s="662"/>
      <c r="AF54" s="662"/>
      <c r="AG54" s="662"/>
      <c r="AH54" s="662"/>
      <c r="AI54" s="662"/>
      <c r="AJ54" s="662"/>
      <c r="AK54" s="662"/>
      <c r="AL54" s="662"/>
      <c r="AM54" s="662"/>
      <c r="AN54" s="662"/>
      <c r="AO54" s="662"/>
      <c r="AP54" s="662"/>
      <c r="AQ54" s="662"/>
      <c r="AR54" s="662"/>
      <c r="AS54" s="662"/>
    </row>
    <row r="55" spans="8:43" ht="3" customHeight="1">
      <c r="H55" s="547"/>
      <c r="I55" s="547"/>
      <c r="J55" s="548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50"/>
      <c r="AI55" s="549"/>
      <c r="AJ55" s="549"/>
      <c r="AK55" s="549"/>
      <c r="AL55" s="549"/>
      <c r="AM55" s="549"/>
      <c r="AN55" s="549"/>
      <c r="AO55" s="549"/>
      <c r="AP55" s="549"/>
      <c r="AQ55" s="549"/>
    </row>
    <row r="56" spans="5:50" s="127" customFormat="1" ht="12">
      <c r="E56" s="131"/>
      <c r="F56" s="128"/>
      <c r="G56" s="218"/>
      <c r="H56" s="551"/>
      <c r="I56" s="657"/>
      <c r="J56" s="657"/>
      <c r="K56" s="657"/>
      <c r="L56" s="657"/>
      <c r="M56" s="657"/>
      <c r="N56" s="657"/>
      <c r="O56" s="657"/>
      <c r="P56" s="657"/>
      <c r="Q56" s="657"/>
      <c r="R56" s="657"/>
      <c r="S56" s="657"/>
      <c r="T56" s="657"/>
      <c r="U56" s="657"/>
      <c r="V56" s="657"/>
      <c r="W56" s="657"/>
      <c r="X56" s="657"/>
      <c r="Y56" s="657"/>
      <c r="Z56" s="657"/>
      <c r="AA56" s="657"/>
      <c r="AB56" s="657"/>
      <c r="AC56" s="657"/>
      <c r="AD56" s="657"/>
      <c r="AE56" s="657"/>
      <c r="AF56" s="657"/>
      <c r="AG56" s="657"/>
      <c r="AH56" s="657"/>
      <c r="AI56" s="657"/>
      <c r="AJ56" s="657"/>
      <c r="AK56" s="657"/>
      <c r="AL56" s="657"/>
      <c r="AM56" s="657"/>
      <c r="AN56" s="657"/>
      <c r="AO56" s="657"/>
      <c r="AP56" s="657"/>
      <c r="AQ56" s="657"/>
      <c r="AR56" s="657"/>
      <c r="AS56" s="657"/>
      <c r="AV56" s="133"/>
      <c r="AW56" s="133"/>
      <c r="AX56" s="133"/>
    </row>
    <row r="57" spans="8:50" s="127" customFormat="1" ht="12">
      <c r="H57" s="550"/>
      <c r="I57" s="657"/>
      <c r="J57" s="657"/>
      <c r="K57" s="657"/>
      <c r="L57" s="657"/>
      <c r="M57" s="657"/>
      <c r="N57" s="657"/>
      <c r="O57" s="657"/>
      <c r="P57" s="657"/>
      <c r="Q57" s="657"/>
      <c r="R57" s="657"/>
      <c r="S57" s="657"/>
      <c r="T57" s="657"/>
      <c r="U57" s="657"/>
      <c r="V57" s="657"/>
      <c r="W57" s="657"/>
      <c r="X57" s="657"/>
      <c r="Y57" s="657"/>
      <c r="Z57" s="657"/>
      <c r="AA57" s="657"/>
      <c r="AB57" s="657"/>
      <c r="AC57" s="657"/>
      <c r="AD57" s="657"/>
      <c r="AE57" s="657"/>
      <c r="AF57" s="657"/>
      <c r="AG57" s="657"/>
      <c r="AH57" s="657"/>
      <c r="AI57" s="657"/>
      <c r="AJ57" s="657"/>
      <c r="AK57" s="657"/>
      <c r="AL57" s="657"/>
      <c r="AM57" s="657"/>
      <c r="AN57" s="657"/>
      <c r="AO57" s="657"/>
      <c r="AP57" s="657"/>
      <c r="AQ57" s="657"/>
      <c r="AR57" s="657"/>
      <c r="AS57" s="657"/>
      <c r="AV57" s="245"/>
      <c r="AW57" s="245"/>
      <c r="AX57" s="245"/>
    </row>
    <row r="58" spans="5:50" s="127" customFormat="1" ht="12">
      <c r="E58" s="131"/>
      <c r="F58" s="128"/>
      <c r="G58" s="218"/>
      <c r="H58" s="551" t="s">
        <v>123</v>
      </c>
      <c r="I58" s="657"/>
      <c r="J58" s="657"/>
      <c r="K58" s="657"/>
      <c r="L58" s="657"/>
      <c r="M58" s="657"/>
      <c r="N58" s="657"/>
      <c r="O58" s="657"/>
      <c r="P58" s="657"/>
      <c r="Q58" s="657"/>
      <c r="R58" s="657"/>
      <c r="S58" s="657"/>
      <c r="T58" s="657"/>
      <c r="U58" s="657"/>
      <c r="V58" s="657"/>
      <c r="W58" s="657"/>
      <c r="X58" s="657"/>
      <c r="Y58" s="657"/>
      <c r="Z58" s="657"/>
      <c r="AA58" s="657"/>
      <c r="AB58" s="657"/>
      <c r="AC58" s="657"/>
      <c r="AD58" s="657"/>
      <c r="AE58" s="657"/>
      <c r="AF58" s="657"/>
      <c r="AG58" s="657"/>
      <c r="AH58" s="657"/>
      <c r="AI58" s="657"/>
      <c r="AJ58" s="657"/>
      <c r="AK58" s="657"/>
      <c r="AL58" s="657"/>
      <c r="AM58" s="657"/>
      <c r="AN58" s="657"/>
      <c r="AO58" s="657"/>
      <c r="AP58" s="657"/>
      <c r="AQ58" s="657"/>
      <c r="AR58" s="657"/>
      <c r="AS58" s="657"/>
      <c r="AV58" s="133"/>
      <c r="AW58" s="133"/>
      <c r="AX58" s="133"/>
    </row>
    <row r="59" spans="5:50" s="127" customFormat="1" ht="11.25">
      <c r="E59" s="131"/>
      <c r="F59" s="128"/>
      <c r="G59" s="128"/>
      <c r="H59" s="128"/>
      <c r="AM59" s="221"/>
      <c r="AN59" s="221"/>
      <c r="AO59" s="221"/>
      <c r="AP59" s="221"/>
      <c r="AQ59" s="221"/>
      <c r="AR59" s="221"/>
      <c r="AS59" s="221"/>
      <c r="AT59" s="221"/>
      <c r="AU59" s="220"/>
      <c r="AV59" s="220"/>
      <c r="AW59" s="220"/>
      <c r="AX59" s="220"/>
    </row>
    <row r="60" spans="2:50" s="127" customFormat="1" ht="3.75" customHeight="1">
      <c r="B60" s="733"/>
      <c r="C60" s="734"/>
      <c r="D60" s="734"/>
      <c r="E60" s="734"/>
      <c r="F60" s="734"/>
      <c r="G60" s="734"/>
      <c r="H60" s="734"/>
      <c r="I60" s="734"/>
      <c r="J60" s="734"/>
      <c r="K60" s="734"/>
      <c r="L60" s="734"/>
      <c r="M60" s="734"/>
      <c r="N60" s="734"/>
      <c r="O60" s="734"/>
      <c r="P60" s="734"/>
      <c r="Q60" s="734"/>
      <c r="R60" s="734"/>
      <c r="S60" s="734"/>
      <c r="T60" s="734"/>
      <c r="U60" s="734"/>
      <c r="V60" s="734"/>
      <c r="W60" s="734"/>
      <c r="X60" s="734"/>
      <c r="Y60" s="734"/>
      <c r="Z60" s="734"/>
      <c r="AA60" s="734"/>
      <c r="AB60" s="734"/>
      <c r="AC60" s="734"/>
      <c r="AD60" s="734"/>
      <c r="AE60" s="734"/>
      <c r="AF60" s="734"/>
      <c r="AG60" s="734"/>
      <c r="AH60" s="734"/>
      <c r="AI60" s="734"/>
      <c r="AJ60" s="734"/>
      <c r="AK60" s="734"/>
      <c r="AL60" s="734"/>
      <c r="AM60" s="734"/>
      <c r="AN60" s="734"/>
      <c r="AO60" s="734"/>
      <c r="AP60" s="734"/>
      <c r="AQ60" s="734"/>
      <c r="AR60" s="734"/>
      <c r="AS60" s="735"/>
      <c r="AT60" s="221"/>
      <c r="AU60" s="220"/>
      <c r="AV60" s="220"/>
      <c r="AW60" s="220"/>
      <c r="AX60" s="220"/>
    </row>
    <row r="61" spans="5:50" s="127" customFormat="1" ht="11.25">
      <c r="E61" s="131"/>
      <c r="F61" s="128"/>
      <c r="G61" s="128"/>
      <c r="H61" s="246"/>
      <c r="I61" s="128"/>
      <c r="J61" s="125"/>
      <c r="AU61" s="133"/>
      <c r="AV61" s="133"/>
      <c r="AW61" s="133"/>
      <c r="AX61" s="133"/>
    </row>
    <row r="62" spans="5:50" s="127" customFormat="1" ht="11.25">
      <c r="E62" s="131"/>
      <c r="F62" s="247" t="s">
        <v>118</v>
      </c>
      <c r="G62" s="248"/>
      <c r="H62" s="249">
        <v>0.025</v>
      </c>
      <c r="I62" s="128"/>
      <c r="J62" s="125"/>
      <c r="AU62" s="133"/>
      <c r="AV62" s="133"/>
      <c r="AW62" s="133"/>
      <c r="AX62" s="133"/>
    </row>
    <row r="63" spans="5:50" s="127" customFormat="1" ht="11.25">
      <c r="E63" s="131"/>
      <c r="F63" s="128"/>
      <c r="G63" s="128"/>
      <c r="H63" s="128"/>
      <c r="I63" s="128"/>
      <c r="AU63" s="133"/>
      <c r="AV63" s="133"/>
      <c r="AW63" s="133"/>
      <c r="AX63" s="133"/>
    </row>
    <row r="64" spans="5:50" s="127" customFormat="1" ht="11.25">
      <c r="E64" s="131"/>
      <c r="F64" s="128"/>
      <c r="G64" s="128"/>
      <c r="H64" s="250"/>
      <c r="I64" s="251"/>
      <c r="J64" s="252" t="s">
        <v>176</v>
      </c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4"/>
      <c r="AU64" s="133"/>
      <c r="AV64" s="133"/>
      <c r="AW64" s="133"/>
      <c r="AX64" s="133"/>
    </row>
    <row r="65" spans="5:50" s="127" customFormat="1" ht="11.25">
      <c r="E65" s="131"/>
      <c r="F65" s="128"/>
      <c r="G65" s="128"/>
      <c r="H65" s="255"/>
      <c r="I65" s="736"/>
      <c r="J65" s="736"/>
      <c r="K65" s="736"/>
      <c r="L65" s="736"/>
      <c r="M65" s="736"/>
      <c r="N65" s="736"/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36"/>
      <c r="Z65" s="736"/>
      <c r="AA65" s="736"/>
      <c r="AB65" s="736"/>
      <c r="AC65" s="736"/>
      <c r="AD65" s="736"/>
      <c r="AE65" s="736"/>
      <c r="AF65" s="736"/>
      <c r="AG65" s="736"/>
      <c r="AH65" s="736"/>
      <c r="AI65" s="736"/>
      <c r="AJ65" s="736"/>
      <c r="AK65" s="736"/>
      <c r="AL65" s="737"/>
      <c r="AU65" s="133"/>
      <c r="AV65" s="133"/>
      <c r="AW65" s="133"/>
      <c r="AX65" s="133"/>
    </row>
    <row r="66" spans="5:50" s="127" customFormat="1" ht="12.75">
      <c r="E66" s="131"/>
      <c r="F66" s="128"/>
      <c r="G66" s="128"/>
      <c r="H66" s="258"/>
      <c r="I66" s="259" t="s">
        <v>175</v>
      </c>
      <c r="J66" s="260"/>
      <c r="K66" s="260"/>
      <c r="L66" s="260"/>
      <c r="M66" s="260"/>
      <c r="N66" s="260"/>
      <c r="O66" s="260"/>
      <c r="P66" s="260"/>
      <c r="Q66" s="260"/>
      <c r="R66" s="261"/>
      <c r="S66" s="256"/>
      <c r="T66" s="695" t="str">
        <f>TEXT($B$45,0)</f>
        <v>26</v>
      </c>
      <c r="U66" s="696"/>
      <c r="V66" s="256"/>
      <c r="W66" s="256"/>
      <c r="X66" s="256"/>
      <c r="Y66" s="256"/>
      <c r="Z66" s="256"/>
      <c r="AA66" s="256"/>
      <c r="AB66" s="256"/>
      <c r="AC66" s="262" t="s">
        <v>191</v>
      </c>
      <c r="AD66" s="263"/>
      <c r="AE66" s="263"/>
      <c r="AF66" s="263"/>
      <c r="AG66" s="264"/>
      <c r="AH66" s="263"/>
      <c r="AI66" s="263"/>
      <c r="AJ66" s="263"/>
      <c r="AK66" s="265"/>
      <c r="AL66" s="257"/>
      <c r="AU66" s="133"/>
      <c r="AV66" s="133"/>
      <c r="AW66" s="133"/>
      <c r="AX66" s="133"/>
    </row>
    <row r="67" spans="5:50" s="127" customFormat="1" ht="12.75">
      <c r="E67" s="131"/>
      <c r="F67" s="128"/>
      <c r="G67" s="128"/>
      <c r="H67" s="255"/>
      <c r="I67" s="266" t="s">
        <v>178</v>
      </c>
      <c r="J67" s="267"/>
      <c r="K67" s="267"/>
      <c r="L67" s="267"/>
      <c r="M67" s="267"/>
      <c r="N67" s="267"/>
      <c r="O67" s="267"/>
      <c r="P67" s="267"/>
      <c r="Q67" s="267"/>
      <c r="R67" s="268"/>
      <c r="S67" s="256"/>
      <c r="T67" s="697" t="str">
        <f>TEXT($B$48,0)</f>
        <v>27</v>
      </c>
      <c r="U67" s="698"/>
      <c r="V67" s="256"/>
      <c r="W67" s="256"/>
      <c r="X67" s="256"/>
      <c r="Y67" s="256"/>
      <c r="Z67" s="256"/>
      <c r="AA67" s="256"/>
      <c r="AB67" s="256"/>
      <c r="AC67" s="269" t="s">
        <v>112</v>
      </c>
      <c r="AD67" s="270"/>
      <c r="AE67" s="270"/>
      <c r="AF67" s="270"/>
      <c r="AG67" s="271"/>
      <c r="AH67" s="270"/>
      <c r="AI67" s="270"/>
      <c r="AJ67" s="270"/>
      <c r="AK67" s="272"/>
      <c r="AL67" s="257"/>
      <c r="AU67" s="133"/>
      <c r="AV67" s="133"/>
      <c r="AW67" s="133"/>
      <c r="AX67" s="133"/>
    </row>
    <row r="68" spans="5:50" s="127" customFormat="1" ht="11.25">
      <c r="E68" s="131"/>
      <c r="F68" s="128"/>
      <c r="G68" s="128"/>
      <c r="H68" s="255"/>
      <c r="I68" s="273" t="s">
        <v>110</v>
      </c>
      <c r="J68" s="270"/>
      <c r="K68" s="270"/>
      <c r="L68" s="270"/>
      <c r="M68" s="270"/>
      <c r="N68" s="270"/>
      <c r="O68" s="270"/>
      <c r="P68" s="270"/>
      <c r="Q68" s="270"/>
      <c r="R68" s="272"/>
      <c r="S68" s="274"/>
      <c r="T68" s="699" t="str">
        <f>TEXT(TIF*100,"0.00")</f>
        <v>2.50</v>
      </c>
      <c r="U68" s="700"/>
      <c r="V68" s="274"/>
      <c r="W68" s="274"/>
      <c r="X68" s="274"/>
      <c r="Y68" s="274"/>
      <c r="Z68" s="274"/>
      <c r="AA68" s="274"/>
      <c r="AB68" s="274"/>
      <c r="AC68" s="269"/>
      <c r="AD68" s="270"/>
      <c r="AE68" s="270"/>
      <c r="AF68" s="270"/>
      <c r="AG68" s="271" t="s">
        <v>192</v>
      </c>
      <c r="AH68" s="270"/>
      <c r="AI68" s="270" t="s">
        <v>193</v>
      </c>
      <c r="AJ68" s="270"/>
      <c r="AK68" s="272"/>
      <c r="AL68" s="275"/>
      <c r="AU68" s="133"/>
      <c r="AV68" s="133"/>
      <c r="AW68" s="133"/>
      <c r="AX68" s="133"/>
    </row>
    <row r="69" spans="5:50" s="127" customFormat="1" ht="11.25">
      <c r="E69" s="131"/>
      <c r="F69" s="128"/>
      <c r="G69" s="128"/>
      <c r="H69" s="276"/>
      <c r="I69" s="277" t="s">
        <v>111</v>
      </c>
      <c r="J69" s="278"/>
      <c r="K69" s="278"/>
      <c r="L69" s="278"/>
      <c r="M69" s="278"/>
      <c r="N69" s="278"/>
      <c r="O69" s="278"/>
      <c r="P69" s="278"/>
      <c r="Q69" s="278"/>
      <c r="R69" s="279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1"/>
      <c r="AD69" s="278"/>
      <c r="AE69" s="278"/>
      <c r="AF69" s="278"/>
      <c r="AG69" s="282" t="s">
        <v>194</v>
      </c>
      <c r="AH69" s="278"/>
      <c r="AI69" s="278"/>
      <c r="AJ69" s="278"/>
      <c r="AK69" s="279"/>
      <c r="AL69" s="283"/>
      <c r="AU69" s="133"/>
      <c r="AV69" s="133"/>
      <c r="AW69" s="133"/>
      <c r="AX69" s="133"/>
    </row>
    <row r="70" spans="5:50" s="127" customFormat="1" ht="11.25">
      <c r="E70" s="131"/>
      <c r="F70" s="128"/>
      <c r="G70" s="128"/>
      <c r="AU70" s="133"/>
      <c r="AV70" s="133"/>
      <c r="AW70" s="133"/>
      <c r="AX70" s="133"/>
    </row>
    <row r="71" spans="5:50" s="127" customFormat="1" ht="11.25">
      <c r="E71" s="131"/>
      <c r="F71" s="128"/>
      <c r="G71" s="128"/>
      <c r="I71" s="738"/>
      <c r="J71" s="738"/>
      <c r="K71" s="738"/>
      <c r="L71" s="738"/>
      <c r="M71" s="738"/>
      <c r="N71" s="738"/>
      <c r="O71" s="738"/>
      <c r="P71" s="738"/>
      <c r="Q71" s="738"/>
      <c r="R71" s="738"/>
      <c r="S71" s="738"/>
      <c r="T71" s="738"/>
      <c r="U71" s="738"/>
      <c r="V71" s="738"/>
      <c r="W71" s="738"/>
      <c r="X71" s="738"/>
      <c r="Y71" s="738"/>
      <c r="Z71" s="738"/>
      <c r="AA71" s="738"/>
      <c r="AB71" s="738"/>
      <c r="AC71" s="738"/>
      <c r="AD71" s="738"/>
      <c r="AE71" s="738"/>
      <c r="AF71" s="738"/>
      <c r="AG71" s="738"/>
      <c r="AH71" s="738"/>
      <c r="AI71" s="738"/>
      <c r="AJ71" s="738"/>
      <c r="AK71" s="738"/>
      <c r="AL71" s="738"/>
      <c r="AM71" s="738"/>
      <c r="AN71" s="738"/>
      <c r="AO71" s="738"/>
      <c r="AP71" s="738"/>
      <c r="AQ71" s="738"/>
      <c r="AU71" s="133"/>
      <c r="AV71" s="133"/>
      <c r="AW71" s="133"/>
      <c r="AX71" s="133"/>
    </row>
    <row r="72" spans="5:50" s="127" customFormat="1" ht="11.25">
      <c r="E72" s="131"/>
      <c r="F72" s="128"/>
      <c r="G72" s="128"/>
      <c r="AU72" s="133"/>
      <c r="AV72" s="133"/>
      <c r="AW72" s="133"/>
      <c r="AX72" s="133"/>
    </row>
    <row r="73" spans="2:50" s="127" customFormat="1" ht="11.25">
      <c r="B73" s="284"/>
      <c r="C73" s="285"/>
      <c r="D73" s="285"/>
      <c r="E73" s="286"/>
      <c r="F73" s="287"/>
      <c r="G73" s="287"/>
      <c r="H73" s="287"/>
      <c r="I73" s="287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8"/>
      <c r="AU73" s="133"/>
      <c r="AV73" s="133"/>
      <c r="AW73" s="133"/>
      <c r="AX73" s="133"/>
    </row>
    <row r="74" spans="2:45" ht="33" customHeight="1">
      <c r="B74" s="710"/>
      <c r="C74" s="710"/>
      <c r="D74" s="710"/>
      <c r="E74" s="710"/>
      <c r="F74" s="710"/>
      <c r="G74" s="710"/>
      <c r="H74" s="710"/>
      <c r="I74" s="710"/>
      <c r="J74" s="710"/>
      <c r="K74" s="710"/>
      <c r="L74" s="710"/>
      <c r="M74" s="710"/>
      <c r="N74" s="710"/>
      <c r="O74" s="710"/>
      <c r="P74" s="710"/>
      <c r="Q74" s="710"/>
      <c r="R74" s="710"/>
      <c r="S74" s="710"/>
      <c r="T74" s="710"/>
      <c r="U74" s="710"/>
      <c r="V74" s="710"/>
      <c r="W74" s="710"/>
      <c r="X74" s="710"/>
      <c r="Y74" s="710"/>
      <c r="Z74" s="710"/>
      <c r="AA74" s="710"/>
      <c r="AB74" s="710"/>
      <c r="AC74" s="710"/>
      <c r="AD74" s="710"/>
      <c r="AE74" s="710"/>
      <c r="AF74" s="710"/>
      <c r="AG74" s="710"/>
      <c r="AH74" s="710"/>
      <c r="AI74" s="710"/>
      <c r="AJ74" s="710"/>
      <c r="AK74" s="710"/>
      <c r="AL74" s="710"/>
      <c r="AM74" s="710"/>
      <c r="AN74" s="710"/>
      <c r="AO74" s="710"/>
      <c r="AP74" s="710"/>
      <c r="AQ74" s="710"/>
      <c r="AR74" s="710"/>
      <c r="AS74" s="710"/>
    </row>
    <row r="75" spans="2:50" s="127" customFormat="1" ht="11.25" customHeight="1">
      <c r="B75" s="711">
        <f>+$F$3</f>
        <v>0</v>
      </c>
      <c r="C75" s="712"/>
      <c r="D75" s="712"/>
      <c r="E75" s="712"/>
      <c r="F75" s="712"/>
      <c r="G75" s="713"/>
      <c r="H75" s="289" t="s">
        <v>190</v>
      </c>
      <c r="I75" s="290"/>
      <c r="J75" s="535" t="str">
        <f>+J9</f>
        <v>FY05</v>
      </c>
      <c r="K75" s="292"/>
      <c r="L75" s="292"/>
      <c r="M75" s="292"/>
      <c r="N75" s="292"/>
      <c r="O75" s="293"/>
      <c r="P75" s="294" t="str">
        <f>+P9</f>
        <v>CY05</v>
      </c>
      <c r="Q75" s="292"/>
      <c r="R75" s="292"/>
      <c r="S75" s="292"/>
      <c r="T75" s="292"/>
      <c r="U75" s="295"/>
      <c r="V75" s="292" t="str">
        <f>+V9</f>
        <v>FY06</v>
      </c>
      <c r="W75" s="292"/>
      <c r="X75" s="292"/>
      <c r="Y75" s="292"/>
      <c r="Z75" s="292"/>
      <c r="AA75" s="293"/>
      <c r="AB75" s="296" t="str">
        <f>+AB9</f>
        <v>CY06</v>
      </c>
      <c r="AC75" s="292"/>
      <c r="AD75" s="292"/>
      <c r="AE75" s="292"/>
      <c r="AF75" s="292"/>
      <c r="AG75" s="295"/>
      <c r="AH75" s="292" t="str">
        <f>+AH9</f>
        <v>FY07</v>
      </c>
      <c r="AI75" s="292"/>
      <c r="AJ75" s="292"/>
      <c r="AK75" s="292"/>
      <c r="AL75" s="292"/>
      <c r="AM75" s="293"/>
      <c r="AN75" s="296" t="str">
        <f>+AN9</f>
        <v>CY07</v>
      </c>
      <c r="AO75" s="292"/>
      <c r="AP75" s="292"/>
      <c r="AQ75" s="292"/>
      <c r="AR75" s="292"/>
      <c r="AS75" s="293"/>
      <c r="AU75" s="133"/>
      <c r="AV75" s="133"/>
      <c r="AW75" s="133"/>
      <c r="AX75" s="133"/>
    </row>
    <row r="76" spans="2:50" s="127" customFormat="1" ht="11.25" customHeight="1">
      <c r="B76" s="714"/>
      <c r="C76" s="715"/>
      <c r="D76" s="715"/>
      <c r="E76" s="715"/>
      <c r="F76" s="715"/>
      <c r="G76" s="716"/>
      <c r="H76" s="297" t="str">
        <f>+J9</f>
        <v>FY05</v>
      </c>
      <c r="I76" s="298"/>
      <c r="J76" s="299" t="s">
        <v>126</v>
      </c>
      <c r="K76" s="300"/>
      <c r="L76" s="301"/>
      <c r="M76" s="300" t="s">
        <v>195</v>
      </c>
      <c r="N76" s="300"/>
      <c r="O76" s="302"/>
      <c r="P76" s="300" t="s">
        <v>97</v>
      </c>
      <c r="Q76" s="300"/>
      <c r="R76" s="301"/>
      <c r="S76" s="300" t="s">
        <v>196</v>
      </c>
      <c r="T76" s="300"/>
      <c r="U76" s="303"/>
      <c r="V76" s="300" t="s">
        <v>126</v>
      </c>
      <c r="W76" s="300"/>
      <c r="X76" s="301"/>
      <c r="Y76" s="300" t="s">
        <v>195</v>
      </c>
      <c r="Z76" s="300"/>
      <c r="AA76" s="302"/>
      <c r="AB76" s="300" t="s">
        <v>97</v>
      </c>
      <c r="AC76" s="300"/>
      <c r="AD76" s="301"/>
      <c r="AE76" s="300" t="s">
        <v>196</v>
      </c>
      <c r="AF76" s="300"/>
      <c r="AG76" s="303"/>
      <c r="AH76" s="300" t="s">
        <v>126</v>
      </c>
      <c r="AI76" s="300"/>
      <c r="AJ76" s="301"/>
      <c r="AK76" s="300" t="s">
        <v>195</v>
      </c>
      <c r="AL76" s="300"/>
      <c r="AM76" s="302"/>
      <c r="AN76" s="300" t="s">
        <v>97</v>
      </c>
      <c r="AO76" s="300"/>
      <c r="AP76" s="301"/>
      <c r="AQ76" s="300" t="s">
        <v>196</v>
      </c>
      <c r="AR76" s="300"/>
      <c r="AS76" s="302"/>
      <c r="AU76" s="133"/>
      <c r="AV76" s="133"/>
      <c r="AW76" s="133"/>
      <c r="AX76" s="133"/>
    </row>
    <row r="77" spans="2:50" s="127" customFormat="1" ht="12.75">
      <c r="B77" s="291"/>
      <c r="C77" s="304" t="s">
        <v>180</v>
      </c>
      <c r="D77" s="292"/>
      <c r="E77" s="305"/>
      <c r="F77" s="306"/>
      <c r="G77" s="306"/>
      <c r="H77" s="306"/>
      <c r="I77" s="306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3"/>
      <c r="AU77" s="133"/>
      <c r="AV77" s="133"/>
      <c r="AW77" s="133"/>
      <c r="AX77" s="133"/>
    </row>
    <row r="78" spans="2:45" ht="11.25">
      <c r="B78" s="307"/>
      <c r="C78" s="308"/>
      <c r="D78" s="308"/>
      <c r="E78" s="309"/>
      <c r="F78" s="310"/>
      <c r="G78" s="310"/>
      <c r="H78" s="310"/>
      <c r="I78" s="310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308"/>
      <c r="AE78" s="308"/>
      <c r="AF78" s="308"/>
      <c r="AG78" s="308"/>
      <c r="AH78" s="308"/>
      <c r="AI78" s="308"/>
      <c r="AJ78" s="308"/>
      <c r="AK78" s="308"/>
      <c r="AL78" s="308"/>
      <c r="AM78" s="308"/>
      <c r="AN78" s="308"/>
      <c r="AO78" s="308"/>
      <c r="AP78" s="308"/>
      <c r="AQ78" s="308"/>
      <c r="AR78" s="308"/>
      <c r="AS78" s="311"/>
    </row>
    <row r="79" spans="2:45" ht="11.25">
      <c r="B79" s="307"/>
      <c r="C79" s="309"/>
      <c r="D79" s="309"/>
      <c r="E79" s="312" t="s">
        <v>181</v>
      </c>
      <c r="F79" s="313"/>
      <c r="G79" s="314"/>
      <c r="H79" s="315">
        <f>+H27</f>
        <v>0</v>
      </c>
      <c r="I79" s="314"/>
      <c r="J79" s="717">
        <f>+J26</f>
        <v>0</v>
      </c>
      <c r="K79" s="704"/>
      <c r="L79" s="718"/>
      <c r="M79" s="703">
        <f>+M26</f>
        <v>0</v>
      </c>
      <c r="N79" s="704"/>
      <c r="O79" s="718"/>
      <c r="P79" s="703">
        <f>+P26</f>
        <v>0</v>
      </c>
      <c r="Q79" s="704"/>
      <c r="R79" s="718"/>
      <c r="S79" s="703">
        <f>+S26</f>
        <v>0</v>
      </c>
      <c r="T79" s="704"/>
      <c r="U79" s="707"/>
      <c r="V79" s="732">
        <f>+V26</f>
        <v>0</v>
      </c>
      <c r="W79" s="704"/>
      <c r="X79" s="718"/>
      <c r="Y79" s="703">
        <f>+Y26</f>
        <v>0</v>
      </c>
      <c r="Z79" s="704"/>
      <c r="AA79" s="718"/>
      <c r="AB79" s="703">
        <f>+AB26</f>
        <v>0</v>
      </c>
      <c r="AC79" s="704"/>
      <c r="AD79" s="718"/>
      <c r="AE79" s="703">
        <f>+AE26</f>
        <v>0</v>
      </c>
      <c r="AF79" s="704"/>
      <c r="AG79" s="707"/>
      <c r="AH79" s="732">
        <f>+AH26</f>
        <v>0</v>
      </c>
      <c r="AI79" s="704"/>
      <c r="AJ79" s="718"/>
      <c r="AK79" s="703">
        <f>+AK26</f>
        <v>0</v>
      </c>
      <c r="AL79" s="704"/>
      <c r="AM79" s="705"/>
      <c r="AN79" s="717">
        <f>+AN26</f>
        <v>0</v>
      </c>
      <c r="AO79" s="704"/>
      <c r="AP79" s="718"/>
      <c r="AQ79" s="703">
        <f>+AQ26</f>
        <v>0</v>
      </c>
      <c r="AR79" s="704"/>
      <c r="AS79" s="705"/>
    </row>
    <row r="80" spans="2:45" ht="11.25">
      <c r="B80" s="307"/>
      <c r="C80" s="309"/>
      <c r="D80" s="309"/>
      <c r="E80" s="312" t="s">
        <v>182</v>
      </c>
      <c r="F80" s="313"/>
      <c r="G80" s="314"/>
      <c r="H80" s="316">
        <f>+H39</f>
        <v>0</v>
      </c>
      <c r="I80" s="314"/>
      <c r="J80" s="720">
        <f>+J38</f>
        <v>0</v>
      </c>
      <c r="K80" s="689"/>
      <c r="L80" s="690"/>
      <c r="M80" s="691">
        <f>+M38</f>
        <v>0</v>
      </c>
      <c r="N80" s="689"/>
      <c r="O80" s="690"/>
      <c r="P80" s="691">
        <f>+P38</f>
        <v>0</v>
      </c>
      <c r="Q80" s="689"/>
      <c r="R80" s="690"/>
      <c r="S80" s="691">
        <f>+S38</f>
        <v>0</v>
      </c>
      <c r="T80" s="689"/>
      <c r="U80" s="706"/>
      <c r="V80" s="688">
        <f>+V38</f>
        <v>0</v>
      </c>
      <c r="W80" s="689"/>
      <c r="X80" s="690"/>
      <c r="Y80" s="691">
        <f>+Y38</f>
        <v>0</v>
      </c>
      <c r="Z80" s="689"/>
      <c r="AA80" s="690"/>
      <c r="AB80" s="691">
        <f>+AB38</f>
        <v>0</v>
      </c>
      <c r="AC80" s="689"/>
      <c r="AD80" s="690"/>
      <c r="AE80" s="691">
        <f>+AE38</f>
        <v>0</v>
      </c>
      <c r="AF80" s="689"/>
      <c r="AG80" s="706"/>
      <c r="AH80" s="688">
        <f>+AH38</f>
        <v>0</v>
      </c>
      <c r="AI80" s="689"/>
      <c r="AJ80" s="690"/>
      <c r="AK80" s="691">
        <f>+AK38</f>
        <v>0</v>
      </c>
      <c r="AL80" s="689"/>
      <c r="AM80" s="702"/>
      <c r="AN80" s="720">
        <f>+AN38</f>
        <v>0</v>
      </c>
      <c r="AO80" s="689"/>
      <c r="AP80" s="690"/>
      <c r="AQ80" s="691">
        <f>+AQ38</f>
        <v>0</v>
      </c>
      <c r="AR80" s="689"/>
      <c r="AS80" s="702"/>
    </row>
    <row r="81" spans="2:45" ht="11.25">
      <c r="B81" s="307"/>
      <c r="C81" s="309"/>
      <c r="D81" s="309"/>
      <c r="E81" s="312" t="s">
        <v>183</v>
      </c>
      <c r="F81" s="313"/>
      <c r="G81" s="314"/>
      <c r="H81" s="317">
        <f>+H79-H80</f>
        <v>0</v>
      </c>
      <c r="I81" s="314"/>
      <c r="J81" s="721">
        <f>+J79-J80</f>
        <v>0</v>
      </c>
      <c r="K81" s="722"/>
      <c r="L81" s="723"/>
      <c r="M81" s="724">
        <f>+M79-M80</f>
        <v>0</v>
      </c>
      <c r="N81" s="722"/>
      <c r="O81" s="723"/>
      <c r="P81" s="724">
        <f>+P79-P80</f>
        <v>0</v>
      </c>
      <c r="Q81" s="722"/>
      <c r="R81" s="723"/>
      <c r="S81" s="724">
        <f>+S79-S80</f>
        <v>0</v>
      </c>
      <c r="T81" s="722"/>
      <c r="U81" s="728"/>
      <c r="V81" s="731">
        <f>+V79-V80</f>
        <v>0</v>
      </c>
      <c r="W81" s="722"/>
      <c r="X81" s="723"/>
      <c r="Y81" s="724">
        <f>+Y79-Y80</f>
        <v>0</v>
      </c>
      <c r="Z81" s="722"/>
      <c r="AA81" s="723"/>
      <c r="AB81" s="724">
        <f>+AB79-AB80</f>
        <v>0</v>
      </c>
      <c r="AC81" s="722"/>
      <c r="AD81" s="723"/>
      <c r="AE81" s="724">
        <f>+AE79-AE80</f>
        <v>0</v>
      </c>
      <c r="AF81" s="722"/>
      <c r="AG81" s="728"/>
      <c r="AH81" s="731">
        <f>+AH79-AH80</f>
        <v>0</v>
      </c>
      <c r="AI81" s="722"/>
      <c r="AJ81" s="723"/>
      <c r="AK81" s="724">
        <f>+AK79-AK80</f>
        <v>0</v>
      </c>
      <c r="AL81" s="722"/>
      <c r="AM81" s="729"/>
      <c r="AN81" s="721">
        <f>+AN79-AN80</f>
        <v>0</v>
      </c>
      <c r="AO81" s="722"/>
      <c r="AP81" s="723"/>
      <c r="AQ81" s="724">
        <f>+AQ79-AQ80</f>
        <v>0</v>
      </c>
      <c r="AR81" s="722"/>
      <c r="AS81" s="729"/>
    </row>
    <row r="82" spans="2:45" ht="11.25">
      <c r="B82" s="307"/>
      <c r="C82" s="308"/>
      <c r="D82" s="308"/>
      <c r="E82" s="312"/>
      <c r="F82" s="310"/>
      <c r="G82" s="310"/>
      <c r="H82" s="310"/>
      <c r="I82" s="310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11"/>
    </row>
    <row r="83" spans="2:45" ht="11.25">
      <c r="B83" s="307"/>
      <c r="C83" s="309"/>
      <c r="D83" s="309"/>
      <c r="E83" s="312" t="s">
        <v>184</v>
      </c>
      <c r="F83" s="313"/>
      <c r="G83" s="314"/>
      <c r="H83" s="315">
        <f>SUM(H79)</f>
        <v>0</v>
      </c>
      <c r="I83" s="314"/>
      <c r="J83" s="717">
        <f>SUM($H79:J79)</f>
        <v>0</v>
      </c>
      <c r="K83" s="704"/>
      <c r="L83" s="718"/>
      <c r="M83" s="703">
        <f>SUM($H79:M79)</f>
        <v>0</v>
      </c>
      <c r="N83" s="704"/>
      <c r="O83" s="718"/>
      <c r="P83" s="703">
        <f>SUM($H79:P79)</f>
        <v>0</v>
      </c>
      <c r="Q83" s="704"/>
      <c r="R83" s="718"/>
      <c r="S83" s="703">
        <f>SUM($H79:S79)</f>
        <v>0</v>
      </c>
      <c r="T83" s="704"/>
      <c r="U83" s="707"/>
      <c r="V83" s="732">
        <f>SUM($H79:V79)</f>
        <v>0</v>
      </c>
      <c r="W83" s="704"/>
      <c r="X83" s="718"/>
      <c r="Y83" s="703">
        <f>SUM($H79:Y79)</f>
        <v>0</v>
      </c>
      <c r="Z83" s="704"/>
      <c r="AA83" s="718"/>
      <c r="AB83" s="703">
        <f>SUM($H79:AB79)</f>
        <v>0</v>
      </c>
      <c r="AC83" s="704"/>
      <c r="AD83" s="718"/>
      <c r="AE83" s="703">
        <f>SUM($H79:AE79)</f>
        <v>0</v>
      </c>
      <c r="AF83" s="704"/>
      <c r="AG83" s="707"/>
      <c r="AH83" s="732">
        <f>SUM($H79:AH79)</f>
        <v>0</v>
      </c>
      <c r="AI83" s="704"/>
      <c r="AJ83" s="718"/>
      <c r="AK83" s="703">
        <f>SUM($H79:AK79)</f>
        <v>0</v>
      </c>
      <c r="AL83" s="704"/>
      <c r="AM83" s="705"/>
      <c r="AN83" s="717">
        <f>SUM($H79:AN79)</f>
        <v>0</v>
      </c>
      <c r="AO83" s="704"/>
      <c r="AP83" s="718"/>
      <c r="AQ83" s="703">
        <f>SUM($H79:AQ79)</f>
        <v>0</v>
      </c>
      <c r="AR83" s="704"/>
      <c r="AS83" s="705"/>
    </row>
    <row r="84" spans="2:45" ht="11.25">
      <c r="B84" s="307"/>
      <c r="C84" s="309"/>
      <c r="D84" s="309"/>
      <c r="E84" s="312" t="s">
        <v>185</v>
      </c>
      <c r="F84" s="313"/>
      <c r="G84" s="314"/>
      <c r="H84" s="316">
        <f>SUM(H80)</f>
        <v>0</v>
      </c>
      <c r="I84" s="314"/>
      <c r="J84" s="720">
        <f>SUM($H80:J80)</f>
        <v>0</v>
      </c>
      <c r="K84" s="689"/>
      <c r="L84" s="690"/>
      <c r="M84" s="691">
        <f>SUM($H80:M80)</f>
        <v>0</v>
      </c>
      <c r="N84" s="689"/>
      <c r="O84" s="690"/>
      <c r="P84" s="691">
        <f>SUM($H80:P80)</f>
        <v>0</v>
      </c>
      <c r="Q84" s="689"/>
      <c r="R84" s="690"/>
      <c r="S84" s="691">
        <f>SUM($H80:S80)</f>
        <v>0</v>
      </c>
      <c r="T84" s="689"/>
      <c r="U84" s="706"/>
      <c r="V84" s="688">
        <f>SUM($H80:V80)</f>
        <v>0</v>
      </c>
      <c r="W84" s="689"/>
      <c r="X84" s="690"/>
      <c r="Y84" s="691">
        <f>SUM($H80:Y80)</f>
        <v>0</v>
      </c>
      <c r="Z84" s="689"/>
      <c r="AA84" s="690"/>
      <c r="AB84" s="691">
        <f>SUM($H80:AB80)</f>
        <v>0</v>
      </c>
      <c r="AC84" s="689"/>
      <c r="AD84" s="690"/>
      <c r="AE84" s="691">
        <f>SUM($H80:AE80)</f>
        <v>0</v>
      </c>
      <c r="AF84" s="689"/>
      <c r="AG84" s="706"/>
      <c r="AH84" s="688">
        <f>SUM($H80:AH80)</f>
        <v>0</v>
      </c>
      <c r="AI84" s="689"/>
      <c r="AJ84" s="690"/>
      <c r="AK84" s="691">
        <f>SUM($H80:AK80)</f>
        <v>0</v>
      </c>
      <c r="AL84" s="689"/>
      <c r="AM84" s="702"/>
      <c r="AN84" s="720">
        <f>SUM($H80:AN80)</f>
        <v>0</v>
      </c>
      <c r="AO84" s="689"/>
      <c r="AP84" s="690"/>
      <c r="AQ84" s="691">
        <f>SUM($H80:AQ80)</f>
        <v>0</v>
      </c>
      <c r="AR84" s="689"/>
      <c r="AS84" s="702"/>
    </row>
    <row r="85" spans="2:45" ht="11.25">
      <c r="B85" s="307"/>
      <c r="C85" s="309"/>
      <c r="D85" s="309"/>
      <c r="E85" s="312" t="s">
        <v>186</v>
      </c>
      <c r="F85" s="313"/>
      <c r="G85" s="314"/>
      <c r="H85" s="317">
        <f>+H83-H84</f>
        <v>0</v>
      </c>
      <c r="I85" s="314"/>
      <c r="J85" s="721">
        <f>+J83-J84</f>
        <v>0</v>
      </c>
      <c r="K85" s="722"/>
      <c r="L85" s="723"/>
      <c r="M85" s="724">
        <f>+M83-M84</f>
        <v>0</v>
      </c>
      <c r="N85" s="722"/>
      <c r="O85" s="723"/>
      <c r="P85" s="724">
        <f>+P83-P84</f>
        <v>0</v>
      </c>
      <c r="Q85" s="722"/>
      <c r="R85" s="723"/>
      <c r="S85" s="724">
        <f>+S83-S84</f>
        <v>0</v>
      </c>
      <c r="T85" s="722"/>
      <c r="U85" s="728"/>
      <c r="V85" s="731">
        <f>+V83-V84</f>
        <v>0</v>
      </c>
      <c r="W85" s="722"/>
      <c r="X85" s="723"/>
      <c r="Y85" s="724">
        <f>+Y83-Y84</f>
        <v>0</v>
      </c>
      <c r="Z85" s="722"/>
      <c r="AA85" s="723"/>
      <c r="AB85" s="724">
        <f>+AB83-AB84</f>
        <v>0</v>
      </c>
      <c r="AC85" s="722"/>
      <c r="AD85" s="723"/>
      <c r="AE85" s="724">
        <f>+AE83-AE84</f>
        <v>0</v>
      </c>
      <c r="AF85" s="722"/>
      <c r="AG85" s="728"/>
      <c r="AH85" s="731">
        <f>+AH83-AH84</f>
        <v>0</v>
      </c>
      <c r="AI85" s="722"/>
      <c r="AJ85" s="723"/>
      <c r="AK85" s="724">
        <f>+AK83-AK84</f>
        <v>0</v>
      </c>
      <c r="AL85" s="722"/>
      <c r="AM85" s="729"/>
      <c r="AN85" s="721">
        <f>+AN83-AN84</f>
        <v>0</v>
      </c>
      <c r="AO85" s="722"/>
      <c r="AP85" s="723"/>
      <c r="AQ85" s="724">
        <f>+AQ83-AQ84</f>
        <v>0</v>
      </c>
      <c r="AR85" s="722"/>
      <c r="AS85" s="729"/>
    </row>
    <row r="86" spans="2:45" ht="11.25">
      <c r="B86" s="307"/>
      <c r="C86" s="308"/>
      <c r="D86" s="308"/>
      <c r="E86" s="312"/>
      <c r="F86" s="310"/>
      <c r="G86" s="310"/>
      <c r="H86" s="310"/>
      <c r="I86" s="310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  <c r="AB86" s="308"/>
      <c r="AC86" s="308"/>
      <c r="AD86" s="308"/>
      <c r="AE86" s="308"/>
      <c r="AF86" s="308"/>
      <c r="AG86" s="308"/>
      <c r="AH86" s="308"/>
      <c r="AI86" s="308"/>
      <c r="AJ86" s="308"/>
      <c r="AK86" s="308"/>
      <c r="AL86" s="308"/>
      <c r="AM86" s="308"/>
      <c r="AN86" s="308"/>
      <c r="AO86" s="308"/>
      <c r="AP86" s="308"/>
      <c r="AQ86" s="308"/>
      <c r="AR86" s="308"/>
      <c r="AS86" s="311"/>
    </row>
    <row r="87" spans="2:45" ht="11.25">
      <c r="B87" s="307"/>
      <c r="C87" s="309"/>
      <c r="D87" s="309"/>
      <c r="E87" s="312" t="s">
        <v>187</v>
      </c>
      <c r="F87" s="313"/>
      <c r="G87" s="314"/>
      <c r="H87" s="315">
        <f>+H79</f>
        <v>0</v>
      </c>
      <c r="I87" s="314"/>
      <c r="J87" s="717">
        <f>+(J85+H85)/2</f>
        <v>0</v>
      </c>
      <c r="K87" s="704"/>
      <c r="L87" s="718"/>
      <c r="M87" s="703">
        <f>AVERAGE(J85:O85)</f>
        <v>0</v>
      </c>
      <c r="N87" s="704"/>
      <c r="O87" s="718"/>
      <c r="P87" s="703">
        <f>AVERAGE(M85:R85)</f>
        <v>0</v>
      </c>
      <c r="Q87" s="704"/>
      <c r="R87" s="718"/>
      <c r="S87" s="703">
        <f>AVERAGE(P85:U85)</f>
        <v>0</v>
      </c>
      <c r="T87" s="704"/>
      <c r="U87" s="707"/>
      <c r="V87" s="732">
        <f>AVERAGE(S85:X85)</f>
        <v>0</v>
      </c>
      <c r="W87" s="704"/>
      <c r="X87" s="718"/>
      <c r="Y87" s="703">
        <f>AVERAGE(V85:AA85)</f>
        <v>0</v>
      </c>
      <c r="Z87" s="704"/>
      <c r="AA87" s="718"/>
      <c r="AB87" s="703">
        <f>AVERAGE(Y85:AD85)</f>
        <v>0</v>
      </c>
      <c r="AC87" s="704"/>
      <c r="AD87" s="718"/>
      <c r="AE87" s="703">
        <f>AVERAGE(AB85:AG85)</f>
        <v>0</v>
      </c>
      <c r="AF87" s="704"/>
      <c r="AG87" s="707"/>
      <c r="AH87" s="732">
        <f>AVERAGE(AE85:AJ85)</f>
        <v>0</v>
      </c>
      <c r="AI87" s="704"/>
      <c r="AJ87" s="718"/>
      <c r="AK87" s="703">
        <f>AVERAGE(AH85:AM85)</f>
        <v>0</v>
      </c>
      <c r="AL87" s="704"/>
      <c r="AM87" s="705"/>
      <c r="AN87" s="717">
        <f>AVERAGE(AK85:AP85)</f>
        <v>0</v>
      </c>
      <c r="AO87" s="704"/>
      <c r="AP87" s="718"/>
      <c r="AQ87" s="703">
        <f>AVERAGE(AN85:AS85)</f>
        <v>0</v>
      </c>
      <c r="AR87" s="704"/>
      <c r="AS87" s="705"/>
    </row>
    <row r="88" spans="2:45" ht="11.25">
      <c r="B88" s="291"/>
      <c r="C88" s="305"/>
      <c r="D88" s="305"/>
      <c r="E88" s="318" t="str">
        <f>AG68&amp;T68&amp;AI68</f>
        <v>Interest Credit [2.50%]</v>
      </c>
      <c r="F88" s="319">
        <f>SUM(H88:AS88)</f>
        <v>0</v>
      </c>
      <c r="G88" s="314"/>
      <c r="H88" s="316"/>
      <c r="I88" s="314"/>
      <c r="J88" s="720">
        <f>IF((J87&lt;0),-J87*TIF/4,0)</f>
        <v>0</v>
      </c>
      <c r="K88" s="689"/>
      <c r="L88" s="690"/>
      <c r="M88" s="691">
        <f>IF((M87&lt;0),-M87*TIF/4,0)</f>
        <v>0</v>
      </c>
      <c r="N88" s="689"/>
      <c r="O88" s="690"/>
      <c r="P88" s="691">
        <f>IF((P87&lt;0),-P87*TIF/4,0)</f>
        <v>0</v>
      </c>
      <c r="Q88" s="689"/>
      <c r="R88" s="690"/>
      <c r="S88" s="691">
        <f>IF((S87&lt;0),-S87*TIF/4,0)</f>
        <v>0</v>
      </c>
      <c r="T88" s="689"/>
      <c r="U88" s="706"/>
      <c r="V88" s="688">
        <f>IF(V79=0,0,IF((V87&lt;0),-V87*TIF/4,0))</f>
        <v>0</v>
      </c>
      <c r="W88" s="689"/>
      <c r="X88" s="690"/>
      <c r="Y88" s="691">
        <f>IF(Y79=0,0,IF((Y87&lt;0),-Y87*TIF/4,0))</f>
        <v>0</v>
      </c>
      <c r="Z88" s="689"/>
      <c r="AA88" s="690"/>
      <c r="AB88" s="691">
        <f>IF(AB79=0,0,IF((AB87&lt;0),-AB87*TIF/4,0))</f>
        <v>0</v>
      </c>
      <c r="AC88" s="689"/>
      <c r="AD88" s="690"/>
      <c r="AE88" s="691">
        <f>IF(AE79=0,0,IF((AE87&lt;0),-AE87*TIF/4,0))</f>
        <v>0</v>
      </c>
      <c r="AF88" s="689"/>
      <c r="AG88" s="706"/>
      <c r="AH88" s="688">
        <f>IF(AH79=0,0,IF((AH87&lt;0),-AH87*TIF/4,0))</f>
        <v>0</v>
      </c>
      <c r="AI88" s="689"/>
      <c r="AJ88" s="690"/>
      <c r="AK88" s="691">
        <f>IF(AK79=0,0,IF((AK87&lt;0),-AK87*TIF/4,0))</f>
        <v>0</v>
      </c>
      <c r="AL88" s="689"/>
      <c r="AM88" s="702"/>
      <c r="AN88" s="720">
        <f>IF(AN79=0,0,IF((AN87&lt;0),-AN87*TIF/4,0))</f>
        <v>0</v>
      </c>
      <c r="AO88" s="689"/>
      <c r="AP88" s="690"/>
      <c r="AQ88" s="691">
        <f>IF(AQ79=0,0,IF((AQ87&lt;0),-AQ87*TIF/4,0))</f>
        <v>0</v>
      </c>
      <c r="AR88" s="689"/>
      <c r="AS88" s="702"/>
    </row>
    <row r="89" spans="2:45" ht="11.25">
      <c r="B89" s="320"/>
      <c r="C89" s="300"/>
      <c r="D89" s="300"/>
      <c r="E89" s="321" t="str">
        <f>AG69&amp;T68&amp;AI68</f>
        <v>Interest Charge [2.50%]</v>
      </c>
      <c r="F89" s="322">
        <f>SUM(H89:AS89)</f>
        <v>0</v>
      </c>
      <c r="G89" s="323"/>
      <c r="H89" s="317"/>
      <c r="I89" s="323"/>
      <c r="J89" s="721">
        <f>IF((J87&gt;0),+J87*TIF/4,0)</f>
        <v>0</v>
      </c>
      <c r="K89" s="722"/>
      <c r="L89" s="723"/>
      <c r="M89" s="724">
        <f>IF((M87&gt;0),+M87*TIF/4,0)</f>
        <v>0</v>
      </c>
      <c r="N89" s="722"/>
      <c r="O89" s="723"/>
      <c r="P89" s="725">
        <f>IF((P87&gt;0),+P87*TIF/4,0)</f>
        <v>0</v>
      </c>
      <c r="Q89" s="726"/>
      <c r="R89" s="727"/>
      <c r="S89" s="724">
        <f>IF((S87&gt;0),+S87*TIF/4,0)</f>
        <v>0</v>
      </c>
      <c r="T89" s="722"/>
      <c r="U89" s="728"/>
      <c r="V89" s="730">
        <f>IF(V79=0,0,IF((V87&gt;0),+V87*TIF/4,0))</f>
        <v>0</v>
      </c>
      <c r="W89" s="726"/>
      <c r="X89" s="727"/>
      <c r="Y89" s="724">
        <f>IF(Y79=0,0,IF((Y87&gt;0),+Y87*TIF/4,0))</f>
        <v>0</v>
      </c>
      <c r="Z89" s="722"/>
      <c r="AA89" s="723"/>
      <c r="AB89" s="724">
        <f>IF(AB79=0,0,IF((AB87&gt;0),+AB87*TIF/4,0))</f>
        <v>0</v>
      </c>
      <c r="AC89" s="722"/>
      <c r="AD89" s="723"/>
      <c r="AE89" s="724">
        <f>IF(AE79=0,0,IF((AE87&gt;0),+AE87*TIF/4,0))</f>
        <v>0</v>
      </c>
      <c r="AF89" s="722"/>
      <c r="AG89" s="728"/>
      <c r="AH89" s="731">
        <f>IF(AH79=0,0,IF((AH87&gt;0),+AH87*TIF/4,0))</f>
        <v>0</v>
      </c>
      <c r="AI89" s="722"/>
      <c r="AJ89" s="723"/>
      <c r="AK89" s="724">
        <f>IF(AK79=0,0,IF((AK87&gt;0),+AK87*TIF/4,0))</f>
        <v>0</v>
      </c>
      <c r="AL89" s="722"/>
      <c r="AM89" s="729"/>
      <c r="AN89" s="721">
        <f>IF(AN79=0,0,IF((AN87&gt;0),+AN87*TIF/4,0))</f>
        <v>0</v>
      </c>
      <c r="AO89" s="722"/>
      <c r="AP89" s="723"/>
      <c r="AQ89" s="724">
        <f>IF(AQ79=0,0,IF((AQ87&gt;0),+AQ87*TIF/4,0))</f>
        <v>0</v>
      </c>
      <c r="AR89" s="722"/>
      <c r="AS89" s="729"/>
    </row>
    <row r="90" spans="2:45" ht="11.25">
      <c r="B90" s="320"/>
      <c r="C90" s="300"/>
      <c r="D90" s="300"/>
      <c r="E90" s="321" t="s">
        <v>188</v>
      </c>
      <c r="F90" s="324">
        <f>+F89-F88</f>
        <v>0</v>
      </c>
      <c r="G90" s="325"/>
      <c r="H90" s="326" t="s">
        <v>189</v>
      </c>
      <c r="I90" s="325"/>
      <c r="J90" s="692">
        <f>SUM(J89:U89)-SUM(J88:U88)</f>
        <v>0</v>
      </c>
      <c r="K90" s="685"/>
      <c r="L90" s="686"/>
      <c r="M90" s="684"/>
      <c r="N90" s="685"/>
      <c r="O90" s="686"/>
      <c r="P90" s="693"/>
      <c r="Q90" s="655"/>
      <c r="R90" s="656"/>
      <c r="S90" s="684"/>
      <c r="T90" s="685"/>
      <c r="U90" s="694"/>
      <c r="V90" s="687">
        <f>SUM(V89:AG89)-SUM(V88:AG88)</f>
        <v>0</v>
      </c>
      <c r="W90" s="655"/>
      <c r="X90" s="656"/>
      <c r="Y90" s="684"/>
      <c r="Z90" s="685"/>
      <c r="AA90" s="686"/>
      <c r="AB90" s="684"/>
      <c r="AC90" s="685"/>
      <c r="AD90" s="686"/>
      <c r="AE90" s="684"/>
      <c r="AF90" s="685"/>
      <c r="AG90" s="694"/>
      <c r="AH90" s="701">
        <f>SUM(AH89:AS89)-SUM(AH88:AS88)</f>
        <v>0</v>
      </c>
      <c r="AI90" s="685"/>
      <c r="AJ90" s="686"/>
      <c r="AK90" s="684"/>
      <c r="AL90" s="685"/>
      <c r="AM90" s="719"/>
      <c r="AN90" s="692"/>
      <c r="AO90" s="685"/>
      <c r="AP90" s="686"/>
      <c r="AQ90" s="684"/>
      <c r="AR90" s="685"/>
      <c r="AS90" s="719"/>
    </row>
    <row r="91" spans="2:45" ht="11.25">
      <c r="B91" s="291"/>
      <c r="C91" s="292"/>
      <c r="D91" s="292"/>
      <c r="E91" s="305"/>
      <c r="F91" s="306"/>
      <c r="G91" s="306"/>
      <c r="H91" s="306"/>
      <c r="I91" s="306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3"/>
      <c r="AR91" s="292"/>
      <c r="AS91" s="293"/>
    </row>
    <row r="92" spans="2:45" ht="11.25">
      <c r="B92" s="307"/>
      <c r="C92" s="308"/>
      <c r="D92" s="308"/>
      <c r="E92" s="309"/>
      <c r="F92" s="310"/>
      <c r="G92" s="310"/>
      <c r="H92" s="327" t="s">
        <v>160</v>
      </c>
      <c r="I92" s="682" t="str">
        <f>AC66&amp;I68&amp;T68&amp;I69&amp;AC67</f>
        <v>The interest calculation is based on an assumed TIF interest rate of 2.50%.  Interest earned or owed during a</v>
      </c>
      <c r="J92" s="682"/>
      <c r="K92" s="682"/>
      <c r="L92" s="682"/>
      <c r="M92" s="682"/>
      <c r="N92" s="682"/>
      <c r="O92" s="682"/>
      <c r="P92" s="682"/>
      <c r="Q92" s="682"/>
      <c r="R92" s="682"/>
      <c r="S92" s="682"/>
      <c r="T92" s="682"/>
      <c r="U92" s="682"/>
      <c r="V92" s="682"/>
      <c r="W92" s="682"/>
      <c r="X92" s="682"/>
      <c r="Y92" s="682"/>
      <c r="Z92" s="682"/>
      <c r="AA92" s="682"/>
      <c r="AB92" s="682"/>
      <c r="AC92" s="682"/>
      <c r="AD92" s="682"/>
      <c r="AE92" s="682"/>
      <c r="AF92" s="682"/>
      <c r="AG92" s="682"/>
      <c r="AH92" s="682"/>
      <c r="AI92" s="682"/>
      <c r="AJ92" s="682"/>
      <c r="AK92" s="682"/>
      <c r="AL92" s="682"/>
      <c r="AM92" s="682"/>
      <c r="AN92" s="682"/>
      <c r="AO92" s="682"/>
      <c r="AP92" s="682"/>
      <c r="AQ92" s="683"/>
      <c r="AR92" s="308"/>
      <c r="AS92" s="311"/>
    </row>
    <row r="93" spans="2:45" ht="11.25">
      <c r="B93" s="307"/>
      <c r="C93" s="308"/>
      <c r="D93" s="308"/>
      <c r="E93" s="309"/>
      <c r="F93" s="310"/>
      <c r="G93" s="310"/>
      <c r="H93" s="310"/>
      <c r="I93" s="682" t="s">
        <v>16</v>
      </c>
      <c r="J93" s="682"/>
      <c r="K93" s="682"/>
      <c r="L93" s="682"/>
      <c r="M93" s="682"/>
      <c r="N93" s="682"/>
      <c r="O93" s="682"/>
      <c r="P93" s="682"/>
      <c r="Q93" s="682"/>
      <c r="R93" s="682"/>
      <c r="S93" s="682"/>
      <c r="T93" s="682"/>
      <c r="U93" s="682"/>
      <c r="V93" s="682"/>
      <c r="W93" s="682"/>
      <c r="X93" s="682"/>
      <c r="Y93" s="682"/>
      <c r="Z93" s="682"/>
      <c r="AA93" s="682"/>
      <c r="AB93" s="682"/>
      <c r="AC93" s="682"/>
      <c r="AD93" s="682"/>
      <c r="AE93" s="682"/>
      <c r="AF93" s="682"/>
      <c r="AG93" s="682"/>
      <c r="AH93" s="682"/>
      <c r="AI93" s="682"/>
      <c r="AJ93" s="682"/>
      <c r="AK93" s="682"/>
      <c r="AL93" s="682"/>
      <c r="AM93" s="682"/>
      <c r="AN93" s="682"/>
      <c r="AO93" s="682"/>
      <c r="AP93" s="682"/>
      <c r="AQ93" s="683"/>
      <c r="AR93" s="308"/>
      <c r="AS93" s="311"/>
    </row>
    <row r="94" spans="2:45" ht="11.25">
      <c r="B94" s="320"/>
      <c r="C94" s="328"/>
      <c r="D94" s="328"/>
      <c r="E94" s="300"/>
      <c r="F94" s="329"/>
      <c r="G94" s="329"/>
      <c r="H94" s="329"/>
      <c r="I94" s="708" t="s">
        <v>124</v>
      </c>
      <c r="J94" s="708"/>
      <c r="K94" s="708"/>
      <c r="L94" s="708"/>
      <c r="M94" s="708"/>
      <c r="N94" s="708"/>
      <c r="O94" s="708"/>
      <c r="P94" s="708"/>
      <c r="Q94" s="708"/>
      <c r="R94" s="708"/>
      <c r="S94" s="708"/>
      <c r="T94" s="708"/>
      <c r="U94" s="708"/>
      <c r="V94" s="708"/>
      <c r="W94" s="708"/>
      <c r="X94" s="708"/>
      <c r="Y94" s="708"/>
      <c r="Z94" s="708"/>
      <c r="AA94" s="708"/>
      <c r="AB94" s="708"/>
      <c r="AC94" s="708"/>
      <c r="AD94" s="708"/>
      <c r="AE94" s="708"/>
      <c r="AF94" s="708"/>
      <c r="AG94" s="708"/>
      <c r="AH94" s="708"/>
      <c r="AI94" s="708"/>
      <c r="AJ94" s="708"/>
      <c r="AK94" s="708"/>
      <c r="AL94" s="708"/>
      <c r="AM94" s="708"/>
      <c r="AN94" s="708"/>
      <c r="AO94" s="708"/>
      <c r="AP94" s="708"/>
      <c r="AQ94" s="709"/>
      <c r="AR94" s="328"/>
      <c r="AS94" s="330"/>
    </row>
    <row r="95" spans="2:45" ht="11.25">
      <c r="B95" s="331"/>
      <c r="C95" s="332"/>
      <c r="D95" s="332"/>
      <c r="E95" s="333"/>
      <c r="F95" s="334"/>
      <c r="G95" s="334"/>
      <c r="H95" s="334"/>
      <c r="I95" s="334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332"/>
      <c r="AI95" s="332"/>
      <c r="AJ95" s="332"/>
      <c r="AK95" s="332"/>
      <c r="AL95" s="332"/>
      <c r="AM95" s="332"/>
      <c r="AN95" s="332"/>
      <c r="AO95" s="332"/>
      <c r="AP95" s="332"/>
      <c r="AQ95" s="332"/>
      <c r="AR95" s="332"/>
      <c r="AS95" s="335"/>
    </row>
  </sheetData>
  <mergeCells count="370">
    <mergeCell ref="F7:G7"/>
    <mergeCell ref="AQ34:AS34"/>
    <mergeCell ref="AN34:AP34"/>
    <mergeCell ref="AN35:AP35"/>
    <mergeCell ref="J24:L24"/>
    <mergeCell ref="J26:L26"/>
    <mergeCell ref="M26:O26"/>
    <mergeCell ref="J33:L33"/>
    <mergeCell ref="J35:L35"/>
    <mergeCell ref="M35:O35"/>
    <mergeCell ref="AQ42:AS42"/>
    <mergeCell ref="AQ37:AS37"/>
    <mergeCell ref="AN42:AP42"/>
    <mergeCell ref="AK42:AM42"/>
    <mergeCell ref="AK37:AM37"/>
    <mergeCell ref="AN37:AP37"/>
    <mergeCell ref="AH42:AJ42"/>
    <mergeCell ref="AQ35:AS35"/>
    <mergeCell ref="AQ38:AS38"/>
    <mergeCell ref="AK38:AM38"/>
    <mergeCell ref="AH39:AK39"/>
    <mergeCell ref="AH40:AK40"/>
    <mergeCell ref="AN38:AP38"/>
    <mergeCell ref="AH38:AJ38"/>
    <mergeCell ref="AH37:AJ37"/>
    <mergeCell ref="AK35:AM35"/>
    <mergeCell ref="S42:U42"/>
    <mergeCell ref="J37:L37"/>
    <mergeCell ref="M37:O37"/>
    <mergeCell ref="S36:U36"/>
    <mergeCell ref="J36:L36"/>
    <mergeCell ref="M36:O36"/>
    <mergeCell ref="P37:R37"/>
    <mergeCell ref="P36:R36"/>
    <mergeCell ref="J34:L34"/>
    <mergeCell ref="M34:O34"/>
    <mergeCell ref="P33:R33"/>
    <mergeCell ref="Y42:AA42"/>
    <mergeCell ref="V42:X42"/>
    <mergeCell ref="M33:O33"/>
    <mergeCell ref="S38:U38"/>
    <mergeCell ref="S35:U35"/>
    <mergeCell ref="S34:U34"/>
    <mergeCell ref="V35:X35"/>
    <mergeCell ref="Y36:AA36"/>
    <mergeCell ref="AE35:AG35"/>
    <mergeCell ref="AE34:AG34"/>
    <mergeCell ref="AE36:AG36"/>
    <mergeCell ref="Y34:AA34"/>
    <mergeCell ref="Y35:AA35"/>
    <mergeCell ref="AE38:AG38"/>
    <mergeCell ref="Y38:AA38"/>
    <mergeCell ref="AB38:AD38"/>
    <mergeCell ref="J20:L20"/>
    <mergeCell ref="J21:L21"/>
    <mergeCell ref="J22:L22"/>
    <mergeCell ref="J23:L23"/>
    <mergeCell ref="Y37:AA37"/>
    <mergeCell ref="M25:O25"/>
    <mergeCell ref="J27:M27"/>
    <mergeCell ref="AE48:AG48"/>
    <mergeCell ref="AB34:AD34"/>
    <mergeCell ref="AB35:AD35"/>
    <mergeCell ref="AE42:AG42"/>
    <mergeCell ref="AB48:AD48"/>
    <mergeCell ref="AB42:AD42"/>
    <mergeCell ref="AB45:AD45"/>
    <mergeCell ref="AE37:AG37"/>
    <mergeCell ref="AB37:AD37"/>
    <mergeCell ref="AB36:AD36"/>
    <mergeCell ref="J28:M28"/>
    <mergeCell ref="P26:R26"/>
    <mergeCell ref="J32:L32"/>
    <mergeCell ref="M32:O32"/>
    <mergeCell ref="J25:L25"/>
    <mergeCell ref="P25:R25"/>
    <mergeCell ref="M24:O24"/>
    <mergeCell ref="P20:R20"/>
    <mergeCell ref="P21:R21"/>
    <mergeCell ref="P22:R22"/>
    <mergeCell ref="P23:R23"/>
    <mergeCell ref="M20:O20"/>
    <mergeCell ref="M21:O21"/>
    <mergeCell ref="M22:O22"/>
    <mergeCell ref="M23:O23"/>
    <mergeCell ref="P24:R24"/>
    <mergeCell ref="AB23:AD23"/>
    <mergeCell ref="AH20:AJ20"/>
    <mergeCell ref="AH23:AJ23"/>
    <mergeCell ref="AE20:AG20"/>
    <mergeCell ref="AE21:AG21"/>
    <mergeCell ref="AH22:AJ22"/>
    <mergeCell ref="AE23:AG23"/>
    <mergeCell ref="AB22:AD22"/>
    <mergeCell ref="Y22:AA22"/>
    <mergeCell ref="V20:X20"/>
    <mergeCell ref="AB20:AD20"/>
    <mergeCell ref="AB21:AD21"/>
    <mergeCell ref="V22:X22"/>
    <mergeCell ref="V21:X21"/>
    <mergeCell ref="Y20:AA20"/>
    <mergeCell ref="Y21:AA21"/>
    <mergeCell ref="S24:U24"/>
    <mergeCell ref="V24:X24"/>
    <mergeCell ref="Y24:AA24"/>
    <mergeCell ref="Y23:AA23"/>
    <mergeCell ref="S20:U20"/>
    <mergeCell ref="S21:U21"/>
    <mergeCell ref="V23:X23"/>
    <mergeCell ref="S23:U23"/>
    <mergeCell ref="S22:U22"/>
    <mergeCell ref="AK20:AM20"/>
    <mergeCell ref="AK21:AM21"/>
    <mergeCell ref="AK23:AM23"/>
    <mergeCell ref="AE22:AG22"/>
    <mergeCell ref="AH21:AJ21"/>
    <mergeCell ref="AK22:AM22"/>
    <mergeCell ref="AN20:AP20"/>
    <mergeCell ref="AN21:AP21"/>
    <mergeCell ref="AQ20:AS20"/>
    <mergeCell ref="AQ21:AS21"/>
    <mergeCell ref="AK24:AM24"/>
    <mergeCell ref="AN22:AP22"/>
    <mergeCell ref="AQ22:AS22"/>
    <mergeCell ref="AN25:AP25"/>
    <mergeCell ref="AQ25:AS25"/>
    <mergeCell ref="AN23:AP23"/>
    <mergeCell ref="AQ23:AS23"/>
    <mergeCell ref="AN24:AP24"/>
    <mergeCell ref="AQ24:AS24"/>
    <mergeCell ref="AK25:AM25"/>
    <mergeCell ref="AE25:AG25"/>
    <mergeCell ref="AB24:AD24"/>
    <mergeCell ref="AE24:AG24"/>
    <mergeCell ref="AH24:AJ24"/>
    <mergeCell ref="AH25:AJ25"/>
    <mergeCell ref="S25:U25"/>
    <mergeCell ref="V25:X25"/>
    <mergeCell ref="AB25:AD25"/>
    <mergeCell ref="Y25:AA25"/>
    <mergeCell ref="AH35:AJ35"/>
    <mergeCell ref="AH36:AJ36"/>
    <mergeCell ref="AK36:AM36"/>
    <mergeCell ref="AH33:AJ33"/>
    <mergeCell ref="AH34:AJ34"/>
    <mergeCell ref="AK34:AM34"/>
    <mergeCell ref="AN36:AP36"/>
    <mergeCell ref="AN32:AP32"/>
    <mergeCell ref="AK33:AM33"/>
    <mergeCell ref="AQ32:AS32"/>
    <mergeCell ref="AQ33:AS33"/>
    <mergeCell ref="Y26:AA26"/>
    <mergeCell ref="AB26:AD26"/>
    <mergeCell ref="AE33:AG33"/>
    <mergeCell ref="AN26:AP26"/>
    <mergeCell ref="AN33:AP33"/>
    <mergeCell ref="AH27:AK27"/>
    <mergeCell ref="AH32:AJ32"/>
    <mergeCell ref="AK32:AM32"/>
    <mergeCell ref="AB33:AD33"/>
    <mergeCell ref="AH28:AK28"/>
    <mergeCell ref="V38:X38"/>
    <mergeCell ref="S37:U37"/>
    <mergeCell ref="V37:X37"/>
    <mergeCell ref="V36:X36"/>
    <mergeCell ref="V26:X26"/>
    <mergeCell ref="S33:U33"/>
    <mergeCell ref="AH26:AJ26"/>
    <mergeCell ref="AB32:AD32"/>
    <mergeCell ref="AE32:AG32"/>
    <mergeCell ref="V27:Y27"/>
    <mergeCell ref="V28:Y28"/>
    <mergeCell ref="V33:X33"/>
    <mergeCell ref="S26:U26"/>
    <mergeCell ref="AE26:AG26"/>
    <mergeCell ref="V34:X34"/>
    <mergeCell ref="P35:R35"/>
    <mergeCell ref="Y33:AA33"/>
    <mergeCell ref="S32:U32"/>
    <mergeCell ref="P32:R32"/>
    <mergeCell ref="V32:X32"/>
    <mergeCell ref="Y32:AA32"/>
    <mergeCell ref="P34:R34"/>
    <mergeCell ref="J46:N46"/>
    <mergeCell ref="M42:O42"/>
    <mergeCell ref="P42:R42"/>
    <mergeCell ref="J38:L38"/>
    <mergeCell ref="M38:O38"/>
    <mergeCell ref="P38:R38"/>
    <mergeCell ref="J39:M39"/>
    <mergeCell ref="J42:L42"/>
    <mergeCell ref="J43:N43"/>
    <mergeCell ref="J40:M40"/>
    <mergeCell ref="V43:Z43"/>
    <mergeCell ref="V46:Z46"/>
    <mergeCell ref="S48:U48"/>
    <mergeCell ref="P45:R45"/>
    <mergeCell ref="S45:U45"/>
    <mergeCell ref="V45:X45"/>
    <mergeCell ref="Y45:AA45"/>
    <mergeCell ref="Y48:AA48"/>
    <mergeCell ref="J48:L48"/>
    <mergeCell ref="M48:O48"/>
    <mergeCell ref="P48:R48"/>
    <mergeCell ref="V48:X48"/>
    <mergeCell ref="J87:L87"/>
    <mergeCell ref="M87:O87"/>
    <mergeCell ref="B60:AS60"/>
    <mergeCell ref="I65:AL65"/>
    <mergeCell ref="I71:AQ71"/>
    <mergeCell ref="V81:X81"/>
    <mergeCell ref="Y81:AA81"/>
    <mergeCell ref="J84:L84"/>
    <mergeCell ref="M84:O84"/>
    <mergeCell ref="J81:L81"/>
    <mergeCell ref="M81:O81"/>
    <mergeCell ref="P81:R81"/>
    <mergeCell ref="S81:U81"/>
    <mergeCell ref="AE79:AG79"/>
    <mergeCell ref="AE81:AG81"/>
    <mergeCell ref="AE80:AG80"/>
    <mergeCell ref="AB81:AD81"/>
    <mergeCell ref="V80:X80"/>
    <mergeCell ref="Y80:AA80"/>
    <mergeCell ref="AB80:AD80"/>
    <mergeCell ref="AH79:AJ79"/>
    <mergeCell ref="AK79:AM79"/>
    <mergeCell ref="S79:U79"/>
    <mergeCell ref="V79:X79"/>
    <mergeCell ref="Y79:AA79"/>
    <mergeCell ref="AB79:AD79"/>
    <mergeCell ref="J80:L80"/>
    <mergeCell ref="M80:O80"/>
    <mergeCell ref="P80:R80"/>
    <mergeCell ref="S80:U80"/>
    <mergeCell ref="AN80:AP80"/>
    <mergeCell ref="AQ80:AS80"/>
    <mergeCell ref="AN79:AP79"/>
    <mergeCell ref="AQ79:AS79"/>
    <mergeCell ref="AH81:AJ81"/>
    <mergeCell ref="AK81:AM81"/>
    <mergeCell ref="AH80:AJ80"/>
    <mergeCell ref="AK80:AM80"/>
    <mergeCell ref="AN81:AP81"/>
    <mergeCell ref="AQ81:AS81"/>
    <mergeCell ref="J83:L83"/>
    <mergeCell ref="M83:O83"/>
    <mergeCell ref="P83:R83"/>
    <mergeCell ref="S83:U83"/>
    <mergeCell ref="V83:X83"/>
    <mergeCell ref="Y83:AA83"/>
    <mergeCell ref="AB83:AD83"/>
    <mergeCell ref="AE83:AG83"/>
    <mergeCell ref="AH83:AJ83"/>
    <mergeCell ref="AK83:AM83"/>
    <mergeCell ref="AN83:AP83"/>
    <mergeCell ref="AQ83:AS83"/>
    <mergeCell ref="AE84:AG84"/>
    <mergeCell ref="AH84:AJ84"/>
    <mergeCell ref="AK84:AM84"/>
    <mergeCell ref="P84:R84"/>
    <mergeCell ref="S84:U84"/>
    <mergeCell ref="V84:X84"/>
    <mergeCell ref="Y84:AA84"/>
    <mergeCell ref="AB84:AD84"/>
    <mergeCell ref="AN84:AP84"/>
    <mergeCell ref="AQ84:AS84"/>
    <mergeCell ref="J85:L85"/>
    <mergeCell ref="M85:O85"/>
    <mergeCell ref="P85:R85"/>
    <mergeCell ref="S85:U85"/>
    <mergeCell ref="V85:X85"/>
    <mergeCell ref="Y85:AA85"/>
    <mergeCell ref="AB85:AD85"/>
    <mergeCell ref="AE85:AG85"/>
    <mergeCell ref="AH85:AJ85"/>
    <mergeCell ref="AK85:AM85"/>
    <mergeCell ref="AN85:AP85"/>
    <mergeCell ref="AQ85:AS85"/>
    <mergeCell ref="AH87:AJ87"/>
    <mergeCell ref="P87:R87"/>
    <mergeCell ref="S87:U87"/>
    <mergeCell ref="V87:X87"/>
    <mergeCell ref="Y87:AA87"/>
    <mergeCell ref="AB87:AD87"/>
    <mergeCell ref="AN88:AP88"/>
    <mergeCell ref="AQ88:AS88"/>
    <mergeCell ref="AN87:AP87"/>
    <mergeCell ref="AQ87:AS87"/>
    <mergeCell ref="AN89:AP89"/>
    <mergeCell ref="AQ89:AS89"/>
    <mergeCell ref="V89:X89"/>
    <mergeCell ref="Y89:AA89"/>
    <mergeCell ref="AB89:AD89"/>
    <mergeCell ref="AE89:AG89"/>
    <mergeCell ref="AK89:AM89"/>
    <mergeCell ref="AH89:AJ89"/>
    <mergeCell ref="J89:L89"/>
    <mergeCell ref="M89:O89"/>
    <mergeCell ref="P89:R89"/>
    <mergeCell ref="S89:U89"/>
    <mergeCell ref="AH88:AJ88"/>
    <mergeCell ref="J88:L88"/>
    <mergeCell ref="M88:O88"/>
    <mergeCell ref="P88:R88"/>
    <mergeCell ref="S88:U88"/>
    <mergeCell ref="I94:AQ94"/>
    <mergeCell ref="B74:AS74"/>
    <mergeCell ref="B75:G76"/>
    <mergeCell ref="J79:L79"/>
    <mergeCell ref="M79:O79"/>
    <mergeCell ref="P79:R79"/>
    <mergeCell ref="AN90:AP90"/>
    <mergeCell ref="AQ90:AS90"/>
    <mergeCell ref="AK90:AM90"/>
    <mergeCell ref="AE90:AG90"/>
    <mergeCell ref="I93:AQ93"/>
    <mergeCell ref="T66:U66"/>
    <mergeCell ref="T67:U67"/>
    <mergeCell ref="T68:U68"/>
    <mergeCell ref="AH90:AJ90"/>
    <mergeCell ref="AK88:AM88"/>
    <mergeCell ref="AK87:AM87"/>
    <mergeCell ref="AE88:AG88"/>
    <mergeCell ref="AE87:AG87"/>
    <mergeCell ref="Y90:AA90"/>
    <mergeCell ref="I92:AQ92"/>
    <mergeCell ref="AB90:AD90"/>
    <mergeCell ref="V90:X90"/>
    <mergeCell ref="V88:X88"/>
    <mergeCell ref="Y88:AA88"/>
    <mergeCell ref="AB88:AD88"/>
    <mergeCell ref="J90:L90"/>
    <mergeCell ref="M90:O90"/>
    <mergeCell ref="P90:R90"/>
    <mergeCell ref="S90:U90"/>
    <mergeCell ref="AQ48:AS48"/>
    <mergeCell ref="AH45:AJ45"/>
    <mergeCell ref="AK45:AM45"/>
    <mergeCell ref="AN45:AP45"/>
    <mergeCell ref="AH46:AL46"/>
    <mergeCell ref="AH48:AJ48"/>
    <mergeCell ref="AK48:AM48"/>
    <mergeCell ref="AN48:AP48"/>
    <mergeCell ref="AH43:AL43"/>
    <mergeCell ref="AQ26:AS26"/>
    <mergeCell ref="AK26:AM26"/>
    <mergeCell ref="J45:L45"/>
    <mergeCell ref="M45:O45"/>
    <mergeCell ref="AE45:AG45"/>
    <mergeCell ref="AQ36:AS36"/>
    <mergeCell ref="AQ45:AS45"/>
    <mergeCell ref="V39:Y39"/>
    <mergeCell ref="V40:Y40"/>
    <mergeCell ref="I56:AS56"/>
    <mergeCell ref="I57:AS57"/>
    <mergeCell ref="V49:Z49"/>
    <mergeCell ref="AH49:AL49"/>
    <mergeCell ref="J49:N49"/>
    <mergeCell ref="I52:AS52"/>
    <mergeCell ref="I58:AS58"/>
    <mergeCell ref="C6:E6"/>
    <mergeCell ref="F6:G6"/>
    <mergeCell ref="C3:E3"/>
    <mergeCell ref="C4:E4"/>
    <mergeCell ref="C5:E5"/>
    <mergeCell ref="F3:U3"/>
    <mergeCell ref="F5:U5"/>
    <mergeCell ref="I53:AS53"/>
    <mergeCell ref="I54:AS54"/>
  </mergeCells>
  <printOptions horizontalCentered="1"/>
  <pageMargins left="0.25" right="0.25" top="0.75" bottom="0.4" header="0.5" footer="0.25"/>
  <pageSetup fitToHeight="1" fitToWidth="1" horizontalDpi="600" verticalDpi="600" orientation="landscape" scale="84" r:id="rId2"/>
  <headerFooter alignWithMargins="0">
    <oddFooter>&amp;L&amp;"Times New Roman,Regular"&amp;8PENN - Facilities Services - Design and Construction&amp;C&amp;"Times New Roman,Regular"&amp;8Print Date: &amp;D&amp;R&amp;"Times New Roman,Regular"&amp;8 3.8 Capital Project Request - Schedule and Financial 5-120402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SheetLayoutView="100" workbookViewId="0" topLeftCell="A1">
      <selection activeCell="H2" sqref="H2"/>
    </sheetView>
  </sheetViews>
  <sheetFormatPr defaultColWidth="9.140625" defaultRowHeight="12.75"/>
  <cols>
    <col min="1" max="1" width="4.28125" style="497" customWidth="1"/>
    <col min="2" max="2" width="10.421875" style="500" customWidth="1"/>
    <col min="3" max="3" width="8.28125" style="500" customWidth="1"/>
    <col min="4" max="4" width="7.7109375" style="500" customWidth="1"/>
    <col min="5" max="5" width="4.8515625" style="501" customWidth="1"/>
    <col min="6" max="6" width="12.421875" style="501" customWidth="1"/>
    <col min="7" max="7" width="4.00390625" style="502" customWidth="1"/>
    <col min="8" max="11" width="10.7109375" style="503" customWidth="1"/>
    <col min="12" max="12" width="0.85546875" style="504" customWidth="1"/>
    <col min="13" max="13" width="4.28125" style="497" customWidth="1"/>
    <col min="14" max="14" width="1.7109375" style="500" customWidth="1"/>
    <col min="15" max="15" width="10.7109375" style="500" customWidth="1"/>
    <col min="16" max="16" width="1.7109375" style="500" customWidth="1"/>
    <col min="17" max="16384" width="10.7109375" style="500" customWidth="1"/>
  </cols>
  <sheetData>
    <row r="1" spans="1:13" s="376" customFormat="1" ht="11.25">
      <c r="A1" s="374"/>
      <c r="B1" s="375" t="s">
        <v>273</v>
      </c>
      <c r="G1" s="377"/>
      <c r="H1" s="378"/>
      <c r="I1" s="379"/>
      <c r="J1" s="379"/>
      <c r="K1" s="379"/>
      <c r="M1" s="374"/>
    </row>
    <row r="2" spans="1:13" s="376" customFormat="1" ht="11.25">
      <c r="A2" s="374"/>
      <c r="B2" s="375" t="s">
        <v>239</v>
      </c>
      <c r="C2" s="380"/>
      <c r="G2" s="377"/>
      <c r="H2" s="378"/>
      <c r="I2" s="379"/>
      <c r="J2" s="379"/>
      <c r="K2" s="379"/>
      <c r="M2" s="374"/>
    </row>
    <row r="3" spans="1:13" s="376" customFormat="1" ht="11.25">
      <c r="A3" s="374"/>
      <c r="B3" s="375" t="s">
        <v>276</v>
      </c>
      <c r="C3" s="521"/>
      <c r="D3" s="381" t="s">
        <v>64</v>
      </c>
      <c r="E3" s="525"/>
      <c r="F3" s="375"/>
      <c r="G3" s="382" t="s">
        <v>57</v>
      </c>
      <c r="H3" s="380"/>
      <c r="I3" s="380"/>
      <c r="K3" s="379"/>
      <c r="M3" s="374"/>
    </row>
    <row r="4" spans="1:13" s="376" customFormat="1" ht="11.25">
      <c r="A4" s="374"/>
      <c r="B4" s="375" t="s">
        <v>277</v>
      </c>
      <c r="C4" s="526"/>
      <c r="D4" s="381" t="s">
        <v>58</v>
      </c>
      <c r="E4" s="524"/>
      <c r="F4" s="375"/>
      <c r="G4" s="382" t="s">
        <v>59</v>
      </c>
      <c r="H4" s="762"/>
      <c r="I4" s="762"/>
      <c r="K4" s="379"/>
      <c r="M4" s="374"/>
    </row>
    <row r="5" spans="1:13" s="379" customFormat="1" ht="11.25">
      <c r="A5" s="378"/>
      <c r="B5" s="381" t="s">
        <v>212</v>
      </c>
      <c r="C5" s="544"/>
      <c r="D5" s="375" t="s">
        <v>65</v>
      </c>
      <c r="E5" s="524"/>
      <c r="G5" s="381" t="s">
        <v>213</v>
      </c>
      <c r="H5" s="763"/>
      <c r="I5" s="763"/>
      <c r="J5" s="374"/>
      <c r="M5" s="378"/>
    </row>
    <row r="6" spans="1:13" s="388" customFormat="1" ht="6" customHeight="1">
      <c r="A6" s="383"/>
      <c r="B6" s="384"/>
      <c r="C6" s="384"/>
      <c r="D6" s="384"/>
      <c r="E6" s="385"/>
      <c r="F6" s="385"/>
      <c r="G6" s="386"/>
      <c r="H6" s="387"/>
      <c r="I6" s="387"/>
      <c r="J6" s="387"/>
      <c r="K6" s="387"/>
      <c r="M6" s="383"/>
    </row>
    <row r="7" spans="1:18" s="400" customFormat="1" ht="11.25" customHeight="1">
      <c r="A7" s="389"/>
      <c r="B7" s="390"/>
      <c r="C7" s="391"/>
      <c r="D7" s="391"/>
      <c r="E7" s="392"/>
      <c r="F7" s="392"/>
      <c r="G7" s="393"/>
      <c r="H7" s="394" t="s">
        <v>214</v>
      </c>
      <c r="I7" s="395" t="s">
        <v>215</v>
      </c>
      <c r="J7" s="396" t="s">
        <v>216</v>
      </c>
      <c r="K7" s="397" t="s">
        <v>217</v>
      </c>
      <c r="L7" s="398"/>
      <c r="M7" s="399"/>
      <c r="N7" s="398"/>
      <c r="O7" s="398"/>
      <c r="P7" s="398"/>
      <c r="Q7" s="398"/>
      <c r="R7" s="398"/>
    </row>
    <row r="8" spans="1:18" s="410" customFormat="1" ht="16.5" customHeight="1">
      <c r="A8" s="401"/>
      <c r="B8" s="402"/>
      <c r="C8" s="403"/>
      <c r="D8" s="403"/>
      <c r="E8" s="393"/>
      <c r="F8" s="393"/>
      <c r="G8" s="404" t="s">
        <v>218</v>
      </c>
      <c r="H8" s="405"/>
      <c r="I8" s="405"/>
      <c r="J8" s="406"/>
      <c r="K8" s="407" t="s">
        <v>219</v>
      </c>
      <c r="L8" s="408"/>
      <c r="M8" s="409"/>
      <c r="N8" s="408"/>
      <c r="O8" s="408"/>
      <c r="P8" s="408"/>
      <c r="Q8" s="408"/>
      <c r="R8" s="408"/>
    </row>
    <row r="9" spans="1:18" s="402" customFormat="1" ht="9.75" customHeight="1">
      <c r="A9" s="411"/>
      <c r="B9" s="412"/>
      <c r="C9" s="412"/>
      <c r="D9" s="412"/>
      <c r="G9" s="402" t="s">
        <v>50</v>
      </c>
      <c r="H9" s="413"/>
      <c r="I9" s="414"/>
      <c r="J9" s="415"/>
      <c r="K9" s="416"/>
      <c r="L9" s="417"/>
      <c r="M9" s="418"/>
      <c r="N9" s="417"/>
      <c r="O9" s="417"/>
      <c r="P9" s="417"/>
      <c r="Q9" s="444"/>
      <c r="R9" s="417"/>
    </row>
    <row r="10" spans="1:18" s="388" customFormat="1" ht="11.25">
      <c r="A10" s="420"/>
      <c r="B10" s="421" t="s">
        <v>137</v>
      </c>
      <c r="C10" s="422"/>
      <c r="D10" s="422"/>
      <c r="E10" s="384"/>
      <c r="F10" s="384"/>
      <c r="G10" s="423"/>
      <c r="H10" s="424"/>
      <c r="I10" s="424"/>
      <c r="J10" s="424"/>
      <c r="K10" s="425"/>
      <c r="L10" s="426"/>
      <c r="M10" s="420"/>
      <c r="N10" s="463"/>
      <c r="O10" s="463"/>
      <c r="P10" s="463"/>
      <c r="Q10" s="444" t="s">
        <v>220</v>
      </c>
      <c r="R10" s="463"/>
    </row>
    <row r="11" spans="1:18" s="419" customFormat="1" ht="11.25">
      <c r="A11" s="427">
        <v>1902</v>
      </c>
      <c r="B11" s="428" t="s">
        <v>221</v>
      </c>
      <c r="C11" s="429"/>
      <c r="D11" s="429"/>
      <c r="E11" s="430"/>
      <c r="F11" s="430"/>
      <c r="G11" s="431"/>
      <c r="H11" s="432">
        <v>0</v>
      </c>
      <c r="I11" s="433">
        <v>0</v>
      </c>
      <c r="J11" s="434">
        <v>0</v>
      </c>
      <c r="K11" s="435">
        <f>SUM(H11:J11)</f>
        <v>0</v>
      </c>
      <c r="L11" s="428"/>
      <c r="M11" s="427">
        <v>1902</v>
      </c>
      <c r="N11" s="444"/>
      <c r="O11" s="444"/>
      <c r="P11" s="444"/>
      <c r="Q11" s="444" t="s">
        <v>222</v>
      </c>
      <c r="R11" s="444"/>
    </row>
    <row r="12" spans="1:18" s="419" customFormat="1" ht="11.25">
      <c r="A12" s="420">
        <v>1911</v>
      </c>
      <c r="B12" s="436" t="s">
        <v>202</v>
      </c>
      <c r="C12" s="437"/>
      <c r="D12" s="437"/>
      <c r="E12" s="438"/>
      <c r="F12" s="438"/>
      <c r="G12" s="439"/>
      <c r="H12" s="440">
        <v>0</v>
      </c>
      <c r="I12" s="441">
        <v>0</v>
      </c>
      <c r="J12" s="442">
        <v>0</v>
      </c>
      <c r="K12" s="443">
        <f>SUM(H12:J12)</f>
        <v>0</v>
      </c>
      <c r="L12" s="444"/>
      <c r="M12" s="420">
        <v>1911</v>
      </c>
      <c r="N12" s="444"/>
      <c r="O12" s="444"/>
      <c r="P12" s="444"/>
      <c r="Q12" s="444" t="s">
        <v>223</v>
      </c>
      <c r="R12" s="444"/>
    </row>
    <row r="13" spans="1:18" s="419" customFormat="1" ht="11.25">
      <c r="A13" s="420">
        <v>1913</v>
      </c>
      <c r="B13" s="436" t="s">
        <v>204</v>
      </c>
      <c r="C13" s="437"/>
      <c r="D13" s="437"/>
      <c r="E13" s="438"/>
      <c r="F13" s="438"/>
      <c r="G13" s="439"/>
      <c r="H13" s="440">
        <v>0</v>
      </c>
      <c r="I13" s="441">
        <v>0</v>
      </c>
      <c r="J13" s="442">
        <v>0</v>
      </c>
      <c r="K13" s="443">
        <f aca="true" t="shared" si="0" ref="K13:K23">SUM(H13:J13)</f>
        <v>0</v>
      </c>
      <c r="L13" s="444"/>
      <c r="M13" s="420">
        <v>1913</v>
      </c>
      <c r="N13" s="444"/>
      <c r="O13" s="444"/>
      <c r="P13" s="444"/>
      <c r="Q13" s="444" t="s">
        <v>128</v>
      </c>
      <c r="R13" s="444"/>
    </row>
    <row r="14" spans="1:18" s="419" customFormat="1" ht="11.25">
      <c r="A14" s="420">
        <v>1930</v>
      </c>
      <c r="B14" s="436" t="s">
        <v>224</v>
      </c>
      <c r="C14" s="437"/>
      <c r="D14" s="437"/>
      <c r="E14" s="438"/>
      <c r="F14" s="438"/>
      <c r="G14" s="439"/>
      <c r="H14" s="440">
        <v>0</v>
      </c>
      <c r="I14" s="441">
        <v>0</v>
      </c>
      <c r="J14" s="442">
        <v>0</v>
      </c>
      <c r="K14" s="443">
        <f t="shared" si="0"/>
        <v>0</v>
      </c>
      <c r="L14" s="444"/>
      <c r="M14" s="420">
        <v>1930</v>
      </c>
      <c r="N14" s="444"/>
      <c r="O14" s="444"/>
      <c r="P14" s="444"/>
      <c r="Q14" s="444" t="s">
        <v>69</v>
      </c>
      <c r="R14" s="444"/>
    </row>
    <row r="15" spans="1:18" s="419" customFormat="1" ht="11.25">
      <c r="A15" s="420">
        <v>1932</v>
      </c>
      <c r="B15" s="436" t="s">
        <v>70</v>
      </c>
      <c r="C15" s="437"/>
      <c r="D15" s="437"/>
      <c r="E15" s="438"/>
      <c r="F15" s="438"/>
      <c r="G15" s="439"/>
      <c r="H15" s="440">
        <v>0</v>
      </c>
      <c r="I15" s="441">
        <v>0</v>
      </c>
      <c r="J15" s="442">
        <v>0</v>
      </c>
      <c r="K15" s="443">
        <f t="shared" si="0"/>
        <v>0</v>
      </c>
      <c r="L15" s="444"/>
      <c r="M15" s="420">
        <v>1932</v>
      </c>
      <c r="N15" s="444"/>
      <c r="O15" s="444"/>
      <c r="P15" s="444"/>
      <c r="Q15" s="444"/>
      <c r="R15" s="444"/>
    </row>
    <row r="16" spans="1:18" s="419" customFormat="1" ht="11.25">
      <c r="A16" s="420">
        <v>1933</v>
      </c>
      <c r="B16" s="436" t="s">
        <v>278</v>
      </c>
      <c r="C16" s="437"/>
      <c r="D16" s="437"/>
      <c r="E16" s="438"/>
      <c r="F16" s="438"/>
      <c r="G16" s="439"/>
      <c r="H16" s="440">
        <v>0</v>
      </c>
      <c r="I16" s="441">
        <v>0</v>
      </c>
      <c r="J16" s="442">
        <v>0</v>
      </c>
      <c r="K16" s="443">
        <f t="shared" si="0"/>
        <v>0</v>
      </c>
      <c r="L16" s="444"/>
      <c r="M16" s="420">
        <v>1933</v>
      </c>
      <c r="N16" s="444"/>
      <c r="O16" s="444"/>
      <c r="P16" s="444"/>
      <c r="Q16" s="444"/>
      <c r="R16" s="444"/>
    </row>
    <row r="17" spans="1:18" s="419" customFormat="1" ht="11.25">
      <c r="A17" s="420">
        <v>1934</v>
      </c>
      <c r="B17" s="436" t="s">
        <v>138</v>
      </c>
      <c r="C17" s="437"/>
      <c r="D17" s="437"/>
      <c r="E17" s="438"/>
      <c r="F17" s="438"/>
      <c r="G17" s="439"/>
      <c r="H17" s="440">
        <v>0</v>
      </c>
      <c r="I17" s="441">
        <v>0</v>
      </c>
      <c r="J17" s="442">
        <v>0</v>
      </c>
      <c r="K17" s="443">
        <f t="shared" si="0"/>
        <v>0</v>
      </c>
      <c r="L17" s="444"/>
      <c r="M17" s="420">
        <v>1934</v>
      </c>
      <c r="N17" s="444"/>
      <c r="O17" s="444"/>
      <c r="P17" s="444"/>
      <c r="Q17" s="444" t="s">
        <v>71</v>
      </c>
      <c r="R17" s="444"/>
    </row>
    <row r="18" spans="1:18" s="419" customFormat="1" ht="11.25">
      <c r="A18" s="420">
        <v>1935</v>
      </c>
      <c r="B18" s="436" t="s">
        <v>139</v>
      </c>
      <c r="C18" s="437"/>
      <c r="D18" s="437"/>
      <c r="E18" s="438"/>
      <c r="F18" s="438"/>
      <c r="G18" s="439"/>
      <c r="H18" s="440">
        <v>0</v>
      </c>
      <c r="I18" s="441">
        <v>0</v>
      </c>
      <c r="J18" s="442">
        <v>0</v>
      </c>
      <c r="K18" s="443">
        <f t="shared" si="0"/>
        <v>0</v>
      </c>
      <c r="L18" s="444"/>
      <c r="M18" s="420">
        <v>1935</v>
      </c>
      <c r="N18" s="444"/>
      <c r="O18" s="444"/>
      <c r="P18" s="444"/>
      <c r="Q18" s="444" t="s">
        <v>72</v>
      </c>
      <c r="R18" s="444"/>
    </row>
    <row r="19" spans="1:18" s="419" customFormat="1" ht="11.25">
      <c r="A19" s="420">
        <v>1936</v>
      </c>
      <c r="B19" s="436" t="s">
        <v>140</v>
      </c>
      <c r="C19" s="437"/>
      <c r="D19" s="437"/>
      <c r="E19" s="438"/>
      <c r="F19" s="438"/>
      <c r="G19" s="439"/>
      <c r="H19" s="440">
        <v>0</v>
      </c>
      <c r="I19" s="441">
        <v>0</v>
      </c>
      <c r="J19" s="442">
        <v>0</v>
      </c>
      <c r="K19" s="443">
        <f t="shared" si="0"/>
        <v>0</v>
      </c>
      <c r="L19" s="444"/>
      <c r="M19" s="420">
        <v>1936</v>
      </c>
      <c r="N19" s="444"/>
      <c r="O19" s="444"/>
      <c r="P19" s="444"/>
      <c r="Q19" s="444" t="s">
        <v>73</v>
      </c>
      <c r="R19" s="444"/>
    </row>
    <row r="20" spans="1:18" s="419" customFormat="1" ht="11.25">
      <c r="A20" s="420">
        <v>1938</v>
      </c>
      <c r="B20" s="436" t="s">
        <v>135</v>
      </c>
      <c r="C20" s="437"/>
      <c r="D20" s="437"/>
      <c r="E20" s="438"/>
      <c r="F20" s="438"/>
      <c r="G20" s="439"/>
      <c r="H20" s="440">
        <v>0</v>
      </c>
      <c r="I20" s="441">
        <v>0</v>
      </c>
      <c r="J20" s="442">
        <v>0</v>
      </c>
      <c r="K20" s="443">
        <f t="shared" si="0"/>
        <v>0</v>
      </c>
      <c r="L20" s="444"/>
      <c r="M20" s="420">
        <v>1938</v>
      </c>
      <c r="N20" s="444"/>
      <c r="O20" s="444"/>
      <c r="P20" s="444"/>
      <c r="Q20" s="444" t="s">
        <v>74</v>
      </c>
      <c r="R20" s="444"/>
    </row>
    <row r="21" spans="1:18" s="419" customFormat="1" ht="11.25">
      <c r="A21" s="420">
        <v>1953</v>
      </c>
      <c r="B21" s="436" t="s">
        <v>141</v>
      </c>
      <c r="C21" s="437"/>
      <c r="D21" s="437"/>
      <c r="E21" s="438"/>
      <c r="F21" s="438"/>
      <c r="G21" s="439"/>
      <c r="H21" s="440">
        <v>0</v>
      </c>
      <c r="I21" s="441">
        <v>0</v>
      </c>
      <c r="J21" s="442">
        <v>0</v>
      </c>
      <c r="K21" s="443">
        <f t="shared" si="0"/>
        <v>0</v>
      </c>
      <c r="L21" s="444"/>
      <c r="M21" s="420">
        <v>1953</v>
      </c>
      <c r="N21" s="444"/>
      <c r="O21" s="444"/>
      <c r="P21" s="444"/>
      <c r="Q21" s="444" t="s">
        <v>75</v>
      </c>
      <c r="R21" s="444"/>
    </row>
    <row r="22" spans="1:18" s="419" customFormat="1" ht="11.25">
      <c r="A22" s="420">
        <v>1916</v>
      </c>
      <c r="B22" s="436" t="s">
        <v>142</v>
      </c>
      <c r="C22" s="437"/>
      <c r="D22" s="437"/>
      <c r="E22" s="438"/>
      <c r="F22" s="438"/>
      <c r="G22" s="439"/>
      <c r="H22" s="440">
        <v>0</v>
      </c>
      <c r="I22" s="441">
        <v>0</v>
      </c>
      <c r="J22" s="442">
        <v>0</v>
      </c>
      <c r="K22" s="443">
        <f t="shared" si="0"/>
        <v>0</v>
      </c>
      <c r="L22" s="444"/>
      <c r="M22" s="420">
        <v>1916</v>
      </c>
      <c r="N22" s="444"/>
      <c r="O22" s="444"/>
      <c r="P22" s="444"/>
      <c r="Q22" s="444" t="s">
        <v>76</v>
      </c>
      <c r="R22" s="444"/>
    </row>
    <row r="23" spans="1:18" s="419" customFormat="1" ht="11.25">
      <c r="A23" s="445">
        <v>1917</v>
      </c>
      <c r="B23" s="446" t="s">
        <v>143</v>
      </c>
      <c r="C23" s="447"/>
      <c r="D23" s="447"/>
      <c r="E23" s="448"/>
      <c r="F23" s="448"/>
      <c r="G23" s="449"/>
      <c r="H23" s="450">
        <v>0</v>
      </c>
      <c r="I23" s="451">
        <v>0</v>
      </c>
      <c r="J23" s="452">
        <v>0</v>
      </c>
      <c r="K23" s="453">
        <f t="shared" si="0"/>
        <v>0</v>
      </c>
      <c r="L23" s="446"/>
      <c r="M23" s="445">
        <v>1917</v>
      </c>
      <c r="N23" s="444"/>
      <c r="O23" s="511" t="s">
        <v>77</v>
      </c>
      <c r="P23" s="444"/>
      <c r="Q23" s="444" t="s">
        <v>78</v>
      </c>
      <c r="R23" s="444"/>
    </row>
    <row r="24" spans="1:18" s="456" customFormat="1" ht="11.25">
      <c r="A24" s="420"/>
      <c r="B24" s="454"/>
      <c r="C24" s="455"/>
      <c r="D24" s="455"/>
      <c r="G24" s="457" t="s">
        <v>79</v>
      </c>
      <c r="H24" s="458">
        <f>SUM(H11:H23)</f>
        <v>0</v>
      </c>
      <c r="I24" s="458">
        <f>SUM(I11:I23)</f>
        <v>0</v>
      </c>
      <c r="J24" s="458">
        <f>SUM(J11:J23)</f>
        <v>0</v>
      </c>
      <c r="K24" s="459">
        <f>SUM(K11:K23)</f>
        <v>0</v>
      </c>
      <c r="L24" s="460"/>
      <c r="M24" s="420"/>
      <c r="N24" s="460"/>
      <c r="O24" s="512">
        <f>H24+I24+J24</f>
        <v>0</v>
      </c>
      <c r="P24" s="460"/>
      <c r="Q24" s="444" t="s">
        <v>80</v>
      </c>
      <c r="R24" s="460"/>
    </row>
    <row r="25" spans="1:18" s="388" customFormat="1" ht="11.25">
      <c r="A25" s="420"/>
      <c r="B25" s="421" t="s">
        <v>144</v>
      </c>
      <c r="C25" s="422"/>
      <c r="D25" s="422"/>
      <c r="E25" s="384"/>
      <c r="F25" s="384"/>
      <c r="G25" s="461"/>
      <c r="H25" s="441"/>
      <c r="I25" s="441"/>
      <c r="J25" s="441"/>
      <c r="K25" s="462"/>
      <c r="L25" s="463"/>
      <c r="M25" s="420"/>
      <c r="N25" s="463"/>
      <c r="O25" s="463"/>
      <c r="P25" s="463"/>
      <c r="Q25" s="444" t="s">
        <v>81</v>
      </c>
      <c r="R25" s="463"/>
    </row>
    <row r="26" spans="1:18" s="419" customFormat="1" ht="11.25">
      <c r="A26" s="427">
        <v>1912</v>
      </c>
      <c r="B26" s="428" t="s">
        <v>203</v>
      </c>
      <c r="C26" s="429"/>
      <c r="D26" s="429"/>
      <c r="E26" s="430"/>
      <c r="F26" s="430"/>
      <c r="G26" s="431"/>
      <c r="H26" s="432">
        <v>0</v>
      </c>
      <c r="I26" s="433">
        <v>0</v>
      </c>
      <c r="J26" s="434">
        <v>0</v>
      </c>
      <c r="K26" s="435">
        <f>SUM(H26:J26)</f>
        <v>0</v>
      </c>
      <c r="L26" s="428"/>
      <c r="M26" s="427">
        <v>1912</v>
      </c>
      <c r="N26" s="444"/>
      <c r="O26" s="444"/>
      <c r="P26" s="444"/>
      <c r="Q26" s="444" t="s">
        <v>82</v>
      </c>
      <c r="R26" s="444"/>
    </row>
    <row r="27" spans="1:18" s="419" customFormat="1" ht="11.25">
      <c r="A27" s="420">
        <v>1920</v>
      </c>
      <c r="B27" s="436" t="s">
        <v>128</v>
      </c>
      <c r="C27" s="437"/>
      <c r="D27" s="437"/>
      <c r="E27" s="438"/>
      <c r="F27" s="438"/>
      <c r="G27" s="439"/>
      <c r="H27" s="440">
        <v>0</v>
      </c>
      <c r="I27" s="441">
        <v>0</v>
      </c>
      <c r="J27" s="442">
        <v>0</v>
      </c>
      <c r="K27" s="443">
        <f>SUM(H27:J27)</f>
        <v>0</v>
      </c>
      <c r="L27" s="444"/>
      <c r="M27" s="420">
        <v>1920</v>
      </c>
      <c r="N27" s="444"/>
      <c r="O27" s="444"/>
      <c r="P27" s="444"/>
      <c r="Q27" s="444" t="s">
        <v>83</v>
      </c>
      <c r="R27" s="444"/>
    </row>
    <row r="28" spans="1:18" s="419" customFormat="1" ht="11.25">
      <c r="A28" s="420">
        <v>1921</v>
      </c>
      <c r="B28" s="436" t="s">
        <v>205</v>
      </c>
      <c r="C28" s="437"/>
      <c r="D28" s="437"/>
      <c r="E28" s="438"/>
      <c r="F28" s="438"/>
      <c r="G28" s="439"/>
      <c r="H28" s="440">
        <v>0</v>
      </c>
      <c r="I28" s="441">
        <v>0</v>
      </c>
      <c r="J28" s="442">
        <v>0</v>
      </c>
      <c r="K28" s="443">
        <f>SUM(H28:J28)</f>
        <v>0</v>
      </c>
      <c r="L28" s="444"/>
      <c r="M28" s="420">
        <v>1921</v>
      </c>
      <c r="N28" s="444"/>
      <c r="O28" s="444"/>
      <c r="P28" s="444"/>
      <c r="Q28" s="444" t="s">
        <v>84</v>
      </c>
      <c r="R28" s="444"/>
    </row>
    <row r="29" spans="1:18" s="419" customFormat="1" ht="11.25">
      <c r="A29" s="445">
        <v>1923</v>
      </c>
      <c r="B29" s="446" t="s">
        <v>85</v>
      </c>
      <c r="C29" s="447"/>
      <c r="D29" s="447"/>
      <c r="E29" s="448"/>
      <c r="F29" s="448"/>
      <c r="G29" s="449"/>
      <c r="H29" s="450">
        <v>0</v>
      </c>
      <c r="I29" s="451">
        <v>0</v>
      </c>
      <c r="J29" s="452">
        <v>0</v>
      </c>
      <c r="K29" s="453">
        <f>SUM(H29:J29)</f>
        <v>0</v>
      </c>
      <c r="L29" s="446"/>
      <c r="M29" s="445">
        <v>1923</v>
      </c>
      <c r="N29" s="444"/>
      <c r="O29" s="511" t="s">
        <v>77</v>
      </c>
      <c r="P29" s="444"/>
      <c r="Q29" s="444" t="s">
        <v>250</v>
      </c>
      <c r="R29" s="444"/>
    </row>
    <row r="30" spans="1:18" s="456" customFormat="1" ht="11.25">
      <c r="A30" s="420"/>
      <c r="B30" s="454"/>
      <c r="C30" s="455"/>
      <c r="D30" s="455"/>
      <c r="G30" s="457" t="s">
        <v>79</v>
      </c>
      <c r="H30" s="458">
        <f>SUM(H26:H29)</f>
        <v>0</v>
      </c>
      <c r="I30" s="458">
        <f>SUM(I26:I29)</f>
        <v>0</v>
      </c>
      <c r="J30" s="458">
        <f>SUM(J26:J29)</f>
        <v>0</v>
      </c>
      <c r="K30" s="459">
        <f>SUM(K26:K29)</f>
        <v>0</v>
      </c>
      <c r="L30" s="460"/>
      <c r="M30" s="420"/>
      <c r="N30" s="460"/>
      <c r="O30" s="512">
        <f>H30+I30+J30</f>
        <v>0</v>
      </c>
      <c r="P30" s="460"/>
      <c r="Q30" s="444" t="s">
        <v>69</v>
      </c>
      <c r="R30" s="460"/>
    </row>
    <row r="31" spans="1:18" s="388" customFormat="1" ht="11.25">
      <c r="A31" s="420"/>
      <c r="B31" s="421" t="s">
        <v>251</v>
      </c>
      <c r="C31" s="422"/>
      <c r="D31" s="422"/>
      <c r="E31" s="384"/>
      <c r="F31" s="384"/>
      <c r="G31" s="461"/>
      <c r="H31" s="441"/>
      <c r="I31" s="441"/>
      <c r="J31" s="441"/>
      <c r="K31" s="462"/>
      <c r="L31" s="463"/>
      <c r="M31" s="420"/>
      <c r="N31" s="463"/>
      <c r="O31" s="463"/>
      <c r="P31" s="463"/>
      <c r="Q31" s="463"/>
      <c r="R31" s="463"/>
    </row>
    <row r="32" spans="1:18" s="419" customFormat="1" ht="11.25">
      <c r="A32" s="427">
        <v>1950</v>
      </c>
      <c r="B32" s="428" t="s">
        <v>145</v>
      </c>
      <c r="C32" s="429"/>
      <c r="D32" s="429"/>
      <c r="E32" s="430"/>
      <c r="F32" s="430"/>
      <c r="G32" s="431"/>
      <c r="H32" s="432">
        <v>0</v>
      </c>
      <c r="I32" s="433">
        <v>0</v>
      </c>
      <c r="J32" s="434">
        <v>0</v>
      </c>
      <c r="K32" s="435">
        <f>SUM(H32:J32)</f>
        <v>0</v>
      </c>
      <c r="L32" s="428"/>
      <c r="M32" s="427">
        <v>1950</v>
      </c>
      <c r="N32" s="444"/>
      <c r="O32" s="444"/>
      <c r="P32" s="444"/>
      <c r="Q32" s="444"/>
      <c r="R32" s="444"/>
    </row>
    <row r="33" spans="1:18" s="419" customFormat="1" ht="11.25">
      <c r="A33" s="420">
        <v>1952</v>
      </c>
      <c r="B33" s="436" t="s">
        <v>252</v>
      </c>
      <c r="C33" s="437"/>
      <c r="D33" s="437"/>
      <c r="E33" s="438"/>
      <c r="F33" s="438"/>
      <c r="G33" s="439"/>
      <c r="H33" s="440">
        <v>0</v>
      </c>
      <c r="I33" s="441">
        <v>0</v>
      </c>
      <c r="J33" s="442">
        <v>0</v>
      </c>
      <c r="K33" s="443">
        <f>SUM(H33:J33)</f>
        <v>0</v>
      </c>
      <c r="L33" s="444"/>
      <c r="M33" s="420">
        <v>1952</v>
      </c>
      <c r="N33" s="444"/>
      <c r="O33" s="444"/>
      <c r="P33" s="444"/>
      <c r="Q33" s="513">
        <v>0</v>
      </c>
      <c r="R33" s="444"/>
    </row>
    <row r="34" spans="1:18" s="419" customFormat="1" ht="11.25">
      <c r="A34" s="445">
        <v>1954</v>
      </c>
      <c r="B34" s="446" t="s">
        <v>136</v>
      </c>
      <c r="C34" s="447"/>
      <c r="D34" s="447"/>
      <c r="E34" s="448"/>
      <c r="F34" s="448"/>
      <c r="G34" s="449"/>
      <c r="H34" s="450">
        <v>0</v>
      </c>
      <c r="I34" s="451">
        <v>0</v>
      </c>
      <c r="J34" s="452">
        <v>0</v>
      </c>
      <c r="K34" s="453">
        <f>SUM(H34:J34)</f>
        <v>0</v>
      </c>
      <c r="L34" s="446"/>
      <c r="M34" s="445">
        <v>1954</v>
      </c>
      <c r="N34" s="444"/>
      <c r="O34" s="511" t="s">
        <v>77</v>
      </c>
      <c r="P34" s="444"/>
      <c r="Q34" s="513">
        <v>0.033</v>
      </c>
      <c r="R34" s="444"/>
    </row>
    <row r="35" spans="1:18" s="456" customFormat="1" ht="11.25">
      <c r="A35" s="420"/>
      <c r="B35" s="454"/>
      <c r="C35" s="455"/>
      <c r="D35" s="455"/>
      <c r="G35" s="457" t="s">
        <v>79</v>
      </c>
      <c r="H35" s="458">
        <f>SUM(H32:H34)</f>
        <v>0</v>
      </c>
      <c r="I35" s="458">
        <f>SUM(I32:I34)</f>
        <v>0</v>
      </c>
      <c r="J35" s="458">
        <f>SUM(J32:J34)</f>
        <v>0</v>
      </c>
      <c r="K35" s="459">
        <f>SUM(K32:K34)</f>
        <v>0</v>
      </c>
      <c r="L35" s="460"/>
      <c r="M35" s="420"/>
      <c r="N35" s="460"/>
      <c r="O35" s="512">
        <f>H35+I35+J35</f>
        <v>0</v>
      </c>
      <c r="P35" s="460"/>
      <c r="Q35" s="513">
        <v>0.029</v>
      </c>
      <c r="R35" s="460"/>
    </row>
    <row r="36" spans="1:18" s="388" customFormat="1" ht="11.25">
      <c r="A36" s="420"/>
      <c r="B36" s="421" t="s">
        <v>146</v>
      </c>
      <c r="C36" s="422"/>
      <c r="D36" s="422"/>
      <c r="E36" s="384"/>
      <c r="F36" s="384"/>
      <c r="G36" s="461"/>
      <c r="H36" s="441"/>
      <c r="I36" s="441"/>
      <c r="J36" s="441"/>
      <c r="K36" s="462"/>
      <c r="L36" s="463"/>
      <c r="M36" s="420"/>
      <c r="N36" s="463"/>
      <c r="O36" s="463"/>
      <c r="P36" s="463"/>
      <c r="Q36" s="514">
        <v>0.025</v>
      </c>
      <c r="R36" s="463"/>
    </row>
    <row r="37" spans="1:18" s="419" customFormat="1" ht="11.25">
      <c r="A37" s="427">
        <v>1901</v>
      </c>
      <c r="B37" s="428" t="s">
        <v>201</v>
      </c>
      <c r="C37" s="429"/>
      <c r="D37" s="429"/>
      <c r="E37" s="430"/>
      <c r="F37" s="430"/>
      <c r="G37" s="431"/>
      <c r="H37" s="432">
        <v>0</v>
      </c>
      <c r="I37" s="433">
        <v>0</v>
      </c>
      <c r="J37" s="434">
        <v>0</v>
      </c>
      <c r="K37" s="435">
        <f>SUM(H37:J37)</f>
        <v>0</v>
      </c>
      <c r="L37" s="428"/>
      <c r="M37" s="427">
        <v>1901</v>
      </c>
      <c r="N37" s="444"/>
      <c r="O37" s="444"/>
      <c r="P37" s="444"/>
      <c r="Q37" s="514">
        <v>0.03</v>
      </c>
      <c r="R37" s="444"/>
    </row>
    <row r="38" spans="1:18" s="419" customFormat="1" ht="11.25">
      <c r="A38" s="420">
        <v>1914</v>
      </c>
      <c r="B38" s="436" t="s">
        <v>147</v>
      </c>
      <c r="C38" s="437"/>
      <c r="D38" s="437"/>
      <c r="E38" s="438"/>
      <c r="F38" s="438"/>
      <c r="G38" s="439"/>
      <c r="H38" s="440">
        <v>0</v>
      </c>
      <c r="I38" s="441">
        <v>0</v>
      </c>
      <c r="J38" s="442">
        <v>0</v>
      </c>
      <c r="K38" s="443">
        <f>SUM(H38:J38)</f>
        <v>0</v>
      </c>
      <c r="L38" s="444"/>
      <c r="M38" s="420">
        <v>1914</v>
      </c>
      <c r="N38" s="444"/>
      <c r="O38" s="444"/>
      <c r="P38" s="444"/>
      <c r="Q38" s="444"/>
      <c r="R38" s="444"/>
    </row>
    <row r="39" spans="1:18" s="419" customFormat="1" ht="11.25">
      <c r="A39" s="420">
        <v>1922</v>
      </c>
      <c r="B39" s="436" t="s">
        <v>279</v>
      </c>
      <c r="C39" s="437"/>
      <c r="D39" s="437"/>
      <c r="E39" s="438"/>
      <c r="F39" s="438"/>
      <c r="G39" s="439"/>
      <c r="H39" s="440">
        <v>0</v>
      </c>
      <c r="I39" s="441">
        <v>0</v>
      </c>
      <c r="J39" s="442">
        <v>0</v>
      </c>
      <c r="K39" s="443">
        <f aca="true" t="shared" si="1" ref="K39:K48">SUM(H39:J39)</f>
        <v>0</v>
      </c>
      <c r="L39" s="444"/>
      <c r="M39" s="420">
        <v>1922</v>
      </c>
      <c r="N39" s="444"/>
      <c r="O39" s="444"/>
      <c r="P39" s="444"/>
      <c r="Q39" s="444"/>
      <c r="R39" s="444"/>
    </row>
    <row r="40" spans="1:18" s="419" customFormat="1" ht="11.25">
      <c r="A40" s="420">
        <v>1926</v>
      </c>
      <c r="B40" s="436" t="s">
        <v>148</v>
      </c>
      <c r="C40" s="437"/>
      <c r="D40" s="437"/>
      <c r="E40" s="438"/>
      <c r="F40" s="438"/>
      <c r="G40" s="439"/>
      <c r="H40" s="440">
        <v>0</v>
      </c>
      <c r="I40" s="441">
        <v>0</v>
      </c>
      <c r="J40" s="442">
        <v>0</v>
      </c>
      <c r="K40" s="443">
        <f t="shared" si="1"/>
        <v>0</v>
      </c>
      <c r="L40" s="444"/>
      <c r="M40" s="420">
        <v>1926</v>
      </c>
      <c r="N40" s="444"/>
      <c r="O40" s="444"/>
      <c r="P40" s="444"/>
      <c r="Q40" s="444" t="s">
        <v>253</v>
      </c>
      <c r="R40" s="444"/>
    </row>
    <row r="41" spans="1:18" s="419" customFormat="1" ht="11.25">
      <c r="A41" s="420">
        <v>1927</v>
      </c>
      <c r="B41" s="436" t="s">
        <v>254</v>
      </c>
      <c r="C41" s="437"/>
      <c r="D41" s="437"/>
      <c r="E41" s="438"/>
      <c r="F41" s="438"/>
      <c r="G41" s="439"/>
      <c r="H41" s="440">
        <v>0</v>
      </c>
      <c r="I41" s="441">
        <v>0</v>
      </c>
      <c r="J41" s="442">
        <v>0</v>
      </c>
      <c r="K41" s="443">
        <f t="shared" si="1"/>
        <v>0</v>
      </c>
      <c r="L41" s="444"/>
      <c r="M41" s="420">
        <v>1927</v>
      </c>
      <c r="N41" s="444"/>
      <c r="O41" s="444"/>
      <c r="P41" s="444"/>
      <c r="Q41" s="444" t="s">
        <v>255</v>
      </c>
      <c r="R41" s="444"/>
    </row>
    <row r="42" spans="1:18" s="419" customFormat="1" ht="11.25">
      <c r="A42" s="420">
        <v>1928</v>
      </c>
      <c r="B42" s="436" t="s">
        <v>133</v>
      </c>
      <c r="C42" s="437"/>
      <c r="D42" s="437"/>
      <c r="E42" s="438"/>
      <c r="F42" s="438"/>
      <c r="G42" s="439"/>
      <c r="H42" s="440">
        <v>0</v>
      </c>
      <c r="I42" s="441">
        <v>0</v>
      </c>
      <c r="J42" s="442">
        <v>0</v>
      </c>
      <c r="K42" s="443">
        <f t="shared" si="1"/>
        <v>0</v>
      </c>
      <c r="L42" s="444"/>
      <c r="M42" s="420">
        <v>1928</v>
      </c>
      <c r="N42" s="444"/>
      <c r="O42" s="444"/>
      <c r="P42" s="444"/>
      <c r="Q42" s="444" t="s">
        <v>257</v>
      </c>
      <c r="R42" s="444"/>
    </row>
    <row r="43" spans="1:18" s="419" customFormat="1" ht="11.25">
      <c r="A43" s="420">
        <v>1929</v>
      </c>
      <c r="B43" s="436" t="s">
        <v>256</v>
      </c>
      <c r="C43" s="437"/>
      <c r="D43" s="437"/>
      <c r="E43" s="438"/>
      <c r="F43" s="438"/>
      <c r="G43" s="439"/>
      <c r="H43" s="440">
        <v>0</v>
      </c>
      <c r="I43" s="441">
        <v>0</v>
      </c>
      <c r="J43" s="442">
        <v>0</v>
      </c>
      <c r="K43" s="443">
        <f t="shared" si="1"/>
        <v>0</v>
      </c>
      <c r="L43" s="444"/>
      <c r="M43" s="420">
        <v>1929</v>
      </c>
      <c r="N43" s="444"/>
      <c r="O43" s="444"/>
      <c r="P43" s="444"/>
      <c r="Q43" s="444" t="s">
        <v>291</v>
      </c>
      <c r="R43" s="444"/>
    </row>
    <row r="44" spans="1:18" s="419" customFormat="1" ht="11.25">
      <c r="A44" s="420">
        <v>1937</v>
      </c>
      <c r="B44" s="436" t="s">
        <v>134</v>
      </c>
      <c r="C44" s="437"/>
      <c r="D44" s="437"/>
      <c r="E44" s="438"/>
      <c r="F44" s="438"/>
      <c r="G44" s="439"/>
      <c r="H44" s="440">
        <v>0</v>
      </c>
      <c r="I44" s="441">
        <v>0</v>
      </c>
      <c r="J44" s="442">
        <v>0</v>
      </c>
      <c r="K44" s="443">
        <f t="shared" si="1"/>
        <v>0</v>
      </c>
      <c r="L44" s="444"/>
      <c r="M44" s="420">
        <v>1937</v>
      </c>
      <c r="N44" s="444"/>
      <c r="O44" s="444"/>
      <c r="P44" s="444"/>
      <c r="Q44" s="444"/>
      <c r="R44" s="444"/>
    </row>
    <row r="45" spans="1:18" s="419" customFormat="1" ht="11.25">
      <c r="A45" s="420">
        <v>1960</v>
      </c>
      <c r="B45" s="436" t="s">
        <v>1</v>
      </c>
      <c r="C45" s="437"/>
      <c r="D45" s="437"/>
      <c r="E45" s="438"/>
      <c r="F45" s="438"/>
      <c r="G45" s="439"/>
      <c r="H45" s="440">
        <v>0</v>
      </c>
      <c r="I45" s="441">
        <v>0</v>
      </c>
      <c r="J45" s="442">
        <v>0</v>
      </c>
      <c r="K45" s="443">
        <f t="shared" si="1"/>
        <v>0</v>
      </c>
      <c r="L45" s="444"/>
      <c r="M45" s="420">
        <v>1960</v>
      </c>
      <c r="N45" s="444"/>
      <c r="O45" s="444"/>
      <c r="P45" s="444"/>
      <c r="Q45" s="444"/>
      <c r="R45" s="444"/>
    </row>
    <row r="46" spans="1:18" s="419" customFormat="1" ht="11.25">
      <c r="A46" s="420">
        <v>1964</v>
      </c>
      <c r="B46" s="436" t="s">
        <v>258</v>
      </c>
      <c r="C46" s="437"/>
      <c r="D46" s="437"/>
      <c r="E46" s="438"/>
      <c r="F46" s="438"/>
      <c r="G46" s="439"/>
      <c r="H46" s="440">
        <v>0</v>
      </c>
      <c r="I46" s="441">
        <v>0</v>
      </c>
      <c r="J46" s="442">
        <v>0</v>
      </c>
      <c r="K46" s="443">
        <f t="shared" si="1"/>
        <v>0</v>
      </c>
      <c r="L46" s="444"/>
      <c r="M46" s="420">
        <v>1964</v>
      </c>
      <c r="N46" s="444"/>
      <c r="O46" s="444"/>
      <c r="P46" s="444"/>
      <c r="Q46" s="444"/>
      <c r="R46" s="444"/>
    </row>
    <row r="47" spans="1:18" s="419" customFormat="1" ht="11.25">
      <c r="A47" s="420">
        <v>1965</v>
      </c>
      <c r="B47" s="436" t="s">
        <v>2</v>
      </c>
      <c r="C47" s="437"/>
      <c r="D47" s="437"/>
      <c r="E47" s="438"/>
      <c r="F47" s="438"/>
      <c r="G47" s="439"/>
      <c r="H47" s="440">
        <v>0</v>
      </c>
      <c r="I47" s="441">
        <v>0</v>
      </c>
      <c r="J47" s="442">
        <v>0</v>
      </c>
      <c r="K47" s="443">
        <f t="shared" si="1"/>
        <v>0</v>
      </c>
      <c r="L47" s="444"/>
      <c r="M47" s="420">
        <v>1965</v>
      </c>
      <c r="N47" s="444"/>
      <c r="O47" s="444"/>
      <c r="P47" s="444"/>
      <c r="Q47" s="460"/>
      <c r="R47" s="444"/>
    </row>
    <row r="48" spans="1:18" s="419" customFormat="1" ht="11.25" customHeight="1">
      <c r="A48" s="445">
        <v>1961</v>
      </c>
      <c r="B48" s="446" t="s">
        <v>3</v>
      </c>
      <c r="C48" s="447"/>
      <c r="D48" s="447"/>
      <c r="E48" s="448"/>
      <c r="F48" s="448"/>
      <c r="G48" s="449"/>
      <c r="H48" s="450">
        <v>0</v>
      </c>
      <c r="I48" s="451">
        <v>0</v>
      </c>
      <c r="J48" s="452">
        <v>0</v>
      </c>
      <c r="K48" s="453">
        <f t="shared" si="1"/>
        <v>0</v>
      </c>
      <c r="L48" s="446"/>
      <c r="M48" s="445">
        <v>1961</v>
      </c>
      <c r="N48" s="444"/>
      <c r="O48" s="511" t="s">
        <v>77</v>
      </c>
      <c r="P48" s="444"/>
      <c r="Q48" s="460"/>
      <c r="R48" s="444"/>
    </row>
    <row r="49" spans="1:18" s="456" customFormat="1" ht="11.25">
      <c r="A49" s="420"/>
      <c r="B49" s="454"/>
      <c r="C49" s="455"/>
      <c r="D49" s="455"/>
      <c r="G49" s="457" t="s">
        <v>79</v>
      </c>
      <c r="H49" s="458">
        <f>SUM(H37:H48)</f>
        <v>0</v>
      </c>
      <c r="I49" s="458">
        <f>SUM(I37:I48)</f>
        <v>0</v>
      </c>
      <c r="J49" s="458">
        <f>SUM(J37:J48)</f>
        <v>0</v>
      </c>
      <c r="K49" s="459">
        <f>SUM(K37:K48)</f>
        <v>0</v>
      </c>
      <c r="L49" s="454"/>
      <c r="M49" s="420"/>
      <c r="N49" s="460"/>
      <c r="O49" s="512">
        <f>H49+I49+J49</f>
        <v>0</v>
      </c>
      <c r="P49" s="460"/>
      <c r="Q49" s="460"/>
      <c r="R49" s="460"/>
    </row>
    <row r="50" spans="1:18" s="456" customFormat="1" ht="3" customHeight="1">
      <c r="A50" s="420"/>
      <c r="B50" s="454"/>
      <c r="C50" s="455"/>
      <c r="D50" s="455"/>
      <c r="E50" s="464"/>
      <c r="F50" s="464"/>
      <c r="G50" s="465"/>
      <c r="H50" s="466"/>
      <c r="I50" s="466"/>
      <c r="J50" s="466"/>
      <c r="K50" s="467"/>
      <c r="L50" s="460"/>
      <c r="M50" s="420"/>
      <c r="N50" s="460"/>
      <c r="O50" s="460"/>
      <c r="P50" s="460"/>
      <c r="Q50" s="460"/>
      <c r="R50" s="460"/>
    </row>
    <row r="51" spans="1:18" s="456" customFormat="1" ht="10.5" customHeight="1">
      <c r="A51" s="420"/>
      <c r="B51" s="460"/>
      <c r="G51" s="468" t="s">
        <v>259</v>
      </c>
      <c r="H51" s="458">
        <f>H24+H30+H35+H49</f>
        <v>0</v>
      </c>
      <c r="I51" s="458">
        <f>I24+I30+I35+I49</f>
        <v>0</v>
      </c>
      <c r="J51" s="458">
        <f>J24+J30+J35+J49</f>
        <v>0</v>
      </c>
      <c r="K51" s="459">
        <f>K24+K30+K35+K49</f>
        <v>0</v>
      </c>
      <c r="L51" s="460"/>
      <c r="M51" s="420"/>
      <c r="N51" s="460"/>
      <c r="O51" s="512">
        <f>H51+I51+J51</f>
        <v>0</v>
      </c>
      <c r="P51" s="460"/>
      <c r="Q51" s="460"/>
      <c r="R51" s="460"/>
    </row>
    <row r="52" spans="1:18" s="456" customFormat="1" ht="3" customHeight="1">
      <c r="A52" s="420"/>
      <c r="B52" s="469"/>
      <c r="C52" s="470"/>
      <c r="D52" s="470"/>
      <c r="E52" s="464"/>
      <c r="F52" s="464"/>
      <c r="G52" s="465"/>
      <c r="H52" s="471"/>
      <c r="I52" s="471"/>
      <c r="J52" s="471"/>
      <c r="K52" s="472"/>
      <c r="L52" s="460"/>
      <c r="M52" s="420"/>
      <c r="N52" s="460"/>
      <c r="O52" s="460"/>
      <c r="P52" s="460"/>
      <c r="Q52" s="436"/>
      <c r="R52" s="460"/>
    </row>
    <row r="53" spans="1:18" s="456" customFormat="1" ht="11.25">
      <c r="A53" s="420"/>
      <c r="B53" s="421" t="s">
        <v>226</v>
      </c>
      <c r="C53" s="422"/>
      <c r="D53" s="422"/>
      <c r="E53" s="464"/>
      <c r="F53" s="464"/>
      <c r="G53" s="465"/>
      <c r="H53" s="473">
        <v>0</v>
      </c>
      <c r="I53" s="473">
        <v>0</v>
      </c>
      <c r="J53" s="473">
        <v>0</v>
      </c>
      <c r="K53" s="474" t="e">
        <f>K54/K51</f>
        <v>#DIV/0!</v>
      </c>
      <c r="L53" s="460"/>
      <c r="M53" s="420"/>
      <c r="N53" s="460"/>
      <c r="O53" s="460"/>
      <c r="P53" s="460"/>
      <c r="Q53" s="463"/>
      <c r="R53" s="460"/>
    </row>
    <row r="54" spans="1:18" s="437" customFormat="1" ht="11.25">
      <c r="A54" s="475">
        <v>1962</v>
      </c>
      <c r="B54" s="476" t="s">
        <v>260</v>
      </c>
      <c r="C54" s="477"/>
      <c r="D54" s="477"/>
      <c r="E54" s="478"/>
      <c r="F54" s="478"/>
      <c r="G54" s="479"/>
      <c r="H54" s="480">
        <f>H51*H53</f>
        <v>0</v>
      </c>
      <c r="I54" s="481">
        <f>I51*I53</f>
        <v>0</v>
      </c>
      <c r="J54" s="482">
        <f>J51*J53</f>
        <v>0</v>
      </c>
      <c r="K54" s="483">
        <f>ROUND(H54+I54+J54,0)</f>
        <v>0</v>
      </c>
      <c r="L54" s="484"/>
      <c r="M54" s="475">
        <v>1962</v>
      </c>
      <c r="N54" s="436"/>
      <c r="O54" s="472"/>
      <c r="P54" s="436"/>
      <c r="Q54" s="460"/>
      <c r="R54" s="436"/>
    </row>
    <row r="55" spans="1:18" s="388" customFormat="1" ht="3" customHeight="1">
      <c r="A55" s="420"/>
      <c r="B55" s="463"/>
      <c r="E55" s="485"/>
      <c r="F55" s="485"/>
      <c r="G55" s="465"/>
      <c r="H55" s="471"/>
      <c r="I55" s="471">
        <v>8</v>
      </c>
      <c r="J55" s="471"/>
      <c r="K55" s="472"/>
      <c r="L55" s="463"/>
      <c r="M55" s="420"/>
      <c r="N55" s="463"/>
      <c r="O55" s="463"/>
      <c r="P55" s="463"/>
      <c r="Q55" s="463"/>
      <c r="R55" s="463"/>
    </row>
    <row r="56" spans="1:18" s="456" customFormat="1" ht="10.5" customHeight="1">
      <c r="A56" s="420"/>
      <c r="B56" s="460"/>
      <c r="G56" s="468" t="s">
        <v>261</v>
      </c>
      <c r="H56" s="458">
        <f>H51+H54</f>
        <v>0</v>
      </c>
      <c r="I56" s="458">
        <f>I51+I54</f>
        <v>0</v>
      </c>
      <c r="J56" s="458">
        <f>J51+J54</f>
        <v>0</v>
      </c>
      <c r="K56" s="459">
        <f>ROUND(K51+K54,0)</f>
        <v>0</v>
      </c>
      <c r="L56" s="460"/>
      <c r="M56" s="420"/>
      <c r="N56" s="460"/>
      <c r="O56" s="512">
        <f>ROUND(H56+I56+J56,0)</f>
        <v>0</v>
      </c>
      <c r="P56" s="460"/>
      <c r="Q56" s="463"/>
      <c r="R56" s="460"/>
    </row>
    <row r="57" spans="1:18" s="388" customFormat="1" ht="3" customHeight="1">
      <c r="A57" s="420"/>
      <c r="B57" s="463"/>
      <c r="E57" s="485"/>
      <c r="F57" s="485"/>
      <c r="G57" s="465"/>
      <c r="H57" s="471"/>
      <c r="I57" s="471"/>
      <c r="J57" s="471"/>
      <c r="K57" s="472"/>
      <c r="L57" s="463"/>
      <c r="M57" s="420"/>
      <c r="N57" s="463"/>
      <c r="O57" s="515"/>
      <c r="P57" s="463"/>
      <c r="Q57" s="436"/>
      <c r="R57" s="463"/>
    </row>
    <row r="58" spans="1:18" s="388" customFormat="1" ht="11.25">
      <c r="A58" s="420"/>
      <c r="B58" s="421" t="s">
        <v>225</v>
      </c>
      <c r="C58" s="422"/>
      <c r="D58" s="422"/>
      <c r="E58" s="384"/>
      <c r="F58" s="384"/>
      <c r="G58" s="461"/>
      <c r="H58" s="439">
        <v>0</v>
      </c>
      <c r="I58" s="439">
        <v>0</v>
      </c>
      <c r="J58" s="439">
        <v>0</v>
      </c>
      <c r="K58" s="486">
        <f>IF(J58&gt;0,J58,IF(I58&gt;0,I58,IF(H58&gt;0,H58,0)))</f>
        <v>0</v>
      </c>
      <c r="L58" s="463"/>
      <c r="M58" s="420"/>
      <c r="N58" s="463"/>
      <c r="O58" s="515"/>
      <c r="P58" s="463"/>
      <c r="Q58" s="463"/>
      <c r="R58" s="463"/>
    </row>
    <row r="59" spans="1:18" s="437" customFormat="1" ht="11.25">
      <c r="A59" s="475">
        <v>1941</v>
      </c>
      <c r="B59" s="476" t="s">
        <v>108</v>
      </c>
      <c r="C59" s="477"/>
      <c r="D59" s="477"/>
      <c r="E59" s="487"/>
      <c r="F59" s="487"/>
      <c r="G59" s="479"/>
      <c r="H59" s="488">
        <f>H56*H58</f>
        <v>0</v>
      </c>
      <c r="I59" s="489">
        <f>IF(I56&gt;0,(I56+H56)*I58-H59,0)</f>
        <v>0</v>
      </c>
      <c r="J59" s="489">
        <f>IF(J56&gt;0,(J56+I56+H56)*J58-I59-H59,0)</f>
        <v>0</v>
      </c>
      <c r="K59" s="490">
        <f>ROUND(J59+I59+H59,0)</f>
        <v>0</v>
      </c>
      <c r="L59" s="476"/>
      <c r="M59" s="475">
        <v>1941</v>
      </c>
      <c r="N59" s="436"/>
      <c r="O59" s="512">
        <f>ROUND(K58*K56,0)</f>
        <v>0</v>
      </c>
      <c r="P59" s="436"/>
      <c r="Q59" s="495"/>
      <c r="R59" s="436"/>
    </row>
    <row r="60" spans="1:18" s="388" customFormat="1" ht="10.5" customHeight="1">
      <c r="A60" s="420"/>
      <c r="B60" s="491" t="s">
        <v>109</v>
      </c>
      <c r="E60" s="384"/>
      <c r="F60" s="384"/>
      <c r="G60" s="423"/>
      <c r="H60" s="441"/>
      <c r="I60" s="441"/>
      <c r="J60" s="441"/>
      <c r="K60" s="462"/>
      <c r="L60" s="463"/>
      <c r="M60" s="420"/>
      <c r="N60" s="463"/>
      <c r="O60" s="516"/>
      <c r="P60" s="463"/>
      <c r="Q60" s="492"/>
      <c r="R60" s="463"/>
    </row>
    <row r="61" spans="1:18" s="492" customFormat="1" ht="15" customHeight="1">
      <c r="A61" s="383"/>
      <c r="B61" s="456"/>
      <c r="C61" s="456"/>
      <c r="D61" s="456"/>
      <c r="G61" s="493" t="s">
        <v>262</v>
      </c>
      <c r="H61" s="517">
        <f>H56+H59</f>
        <v>0</v>
      </c>
      <c r="I61" s="517">
        <f>I56+I59</f>
        <v>0</v>
      </c>
      <c r="J61" s="518">
        <f>J56+J59</f>
        <v>0</v>
      </c>
      <c r="K61" s="494">
        <f>ROUND(K56+K59,0)</f>
        <v>0</v>
      </c>
      <c r="L61" s="495"/>
      <c r="M61" s="420"/>
      <c r="N61" s="495"/>
      <c r="O61" s="512">
        <f>ROUND(H61+I61+J61,0)</f>
        <v>0</v>
      </c>
      <c r="P61" s="495"/>
      <c r="Q61" s="500"/>
      <c r="R61" s="495"/>
    </row>
    <row r="62" spans="1:17" s="492" customFormat="1" ht="7.5" customHeight="1">
      <c r="A62" s="383"/>
      <c r="B62" s="456"/>
      <c r="C62" s="456"/>
      <c r="D62" s="456"/>
      <c r="G62" s="493"/>
      <c r="H62" s="496"/>
      <c r="I62" s="496"/>
      <c r="J62" s="496"/>
      <c r="M62" s="383"/>
      <c r="O62" s="466"/>
      <c r="Q62" s="500"/>
    </row>
    <row r="63" spans="2:3" ht="11.25" customHeight="1">
      <c r="B63" s="498" t="s">
        <v>263</v>
      </c>
      <c r="C63" s="499">
        <v>0</v>
      </c>
    </row>
    <row r="64" ht="7.5" customHeight="1">
      <c r="B64" s="501"/>
    </row>
    <row r="65" spans="2:3" ht="11.25" customHeight="1">
      <c r="B65" s="498" t="s">
        <v>264</v>
      </c>
      <c r="C65" s="519" t="e">
        <f>K61/C5</f>
        <v>#DIV/0!</v>
      </c>
    </row>
    <row r="66" spans="6:10" ht="21" customHeight="1">
      <c r="F66" s="500"/>
      <c r="G66" s="505"/>
      <c r="H66" s="506"/>
      <c r="I66" s="506"/>
      <c r="J66" s="506"/>
    </row>
    <row r="67" spans="2:10" ht="14.25" customHeight="1">
      <c r="B67" s="507" t="s">
        <v>296</v>
      </c>
      <c r="C67" s="508"/>
      <c r="E67" s="500"/>
      <c r="F67" s="500"/>
      <c r="G67" s="505" t="s">
        <v>50</v>
      </c>
      <c r="H67" s="509"/>
      <c r="I67" s="510"/>
      <c r="J67" s="510"/>
    </row>
    <row r="68" spans="2:10" ht="12.75">
      <c r="B68" s="382"/>
      <c r="H68" s="764" t="s">
        <v>265</v>
      </c>
      <c r="I68" s="764"/>
      <c r="J68" s="764"/>
    </row>
  </sheetData>
  <mergeCells count="3">
    <mergeCell ref="H4:I4"/>
    <mergeCell ref="H5:I5"/>
    <mergeCell ref="H68:J68"/>
  </mergeCells>
  <dataValidations count="6">
    <dataValidation type="list" allowBlank="1" showInputMessage="1" showErrorMessage="1" sqref="H5:I5">
      <formula1>$Q$16:$Q$30</formula1>
    </dataValidation>
    <dataValidation type="list" allowBlank="1" showInputMessage="1" showErrorMessage="1" sqref="H58:J58">
      <formula1>$Q$33:$Q$37</formula1>
    </dataValidation>
    <dataValidation type="list" allowBlank="1" showInputMessage="1" showErrorMessage="1" sqref="H4:I4">
      <formula1>$Q$39:$Q$45</formula1>
    </dataValidation>
    <dataValidation type="list" allowBlank="1" showInputMessage="1" showErrorMessage="1" sqref="H8:J8">
      <formula1>$Q$9:$Q$14</formula1>
    </dataValidation>
    <dataValidation allowBlank="1" showInputMessage="1" showErrorMessage="1" promptTitle="NOT A DATA CELL" prompt="Amounts to be entered in the columns to the left" sqref="K25 K31 K36 K50"/>
    <dataValidation allowBlank="1" showInputMessage="1" showErrorMessage="1" promptTitle="NOT A DATA CELL" prompt="Amounts calculated automatically" sqref="J62 K55 H59:J59 H50 I50 J50 H62 I62 J54:J55 I54:I55 H54:H55"/>
  </dataValidations>
  <printOptions horizontalCentered="1"/>
  <pageMargins left="0.25" right="0.25" top="0.75" bottom="0.4" header="0.5" footer="0.25"/>
  <pageSetup fitToHeight="1" fitToWidth="1" horizontalDpi="600" verticalDpi="600" orientation="portrait" scale="97" r:id="rId1"/>
  <headerFooter alignWithMargins="0">
    <oddHeader>&amp;C&amp;"Times New Roman,Bold"PROJECT BUDGET</oddHeader>
    <oddFooter>&amp;L&amp;"Times New Roman,Regular"&amp;8PENN - Facilities Services - Design and Construction&amp;C&amp;"Times New Roman,Regular"&amp;8Print Date: &amp;D&amp;R&amp;"Times New Roman,Regular"&amp;8 3.8 Capital Project Request - Schedule and Financial 5-120402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2"/>
  <sheetViews>
    <sheetView zoomScale="75" zoomScaleNormal="75" workbookViewId="0" topLeftCell="A1">
      <selection activeCell="A1" sqref="A1"/>
    </sheetView>
  </sheetViews>
  <sheetFormatPr defaultColWidth="11.140625" defaultRowHeight="12.75"/>
  <cols>
    <col min="1" max="1" width="4.7109375" style="38" customWidth="1"/>
    <col min="2" max="2" width="3.7109375" style="38" customWidth="1"/>
    <col min="3" max="3" width="26.421875" style="39" customWidth="1"/>
    <col min="4" max="4" width="1.8515625" style="39" customWidth="1"/>
    <col min="5" max="5" width="30.00390625" style="39" customWidth="1"/>
    <col min="6" max="6" width="15.7109375" style="39" customWidth="1"/>
    <col min="7" max="7" width="1.421875" style="39" customWidth="1"/>
    <col min="8" max="8" width="9.421875" style="87" customWidth="1"/>
    <col min="9" max="9" width="1.421875" style="39" customWidth="1"/>
    <col min="10" max="10" width="9.421875" style="93" customWidth="1"/>
    <col min="11" max="11" width="1.421875" style="39" customWidth="1"/>
    <col min="12" max="12" width="4.8515625" style="39" customWidth="1"/>
    <col min="13" max="13" width="1.421875" style="39" customWidth="1"/>
    <col min="14" max="14" width="10.140625" style="101" customWidth="1"/>
    <col min="15" max="15" width="1.421875" style="39" customWidth="1"/>
    <col min="16" max="16" width="9.421875" style="40" customWidth="1"/>
    <col min="17" max="17" width="1.421875" style="39" customWidth="1"/>
    <col min="18" max="18" width="9.421875" style="93" customWidth="1"/>
    <col min="19" max="19" width="1.421875" style="39" customWidth="1"/>
    <col min="20" max="20" width="11.140625" style="93" customWidth="1"/>
    <col min="21" max="21" width="2.28125" style="39" customWidth="1"/>
    <col min="22" max="16384" width="17.140625" style="39" customWidth="1"/>
  </cols>
  <sheetData>
    <row r="1" spans="2:20" ht="20.25" customHeight="1">
      <c r="B1" s="769" t="s">
        <v>106</v>
      </c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</row>
    <row r="2" spans="2:20" ht="3" customHeight="1"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</row>
    <row r="3" spans="2:20" ht="12.75" customHeight="1">
      <c r="B3" s="108"/>
      <c r="C3" s="108"/>
      <c r="D3" s="108"/>
      <c r="E3" s="108"/>
      <c r="F3" s="352"/>
      <c r="G3" s="352"/>
      <c r="H3" s="352"/>
      <c r="I3" s="770" t="s">
        <v>55</v>
      </c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2"/>
    </row>
    <row r="4" spans="3:20" ht="16.5" customHeight="1">
      <c r="C4" s="41" t="s">
        <v>238</v>
      </c>
      <c r="D4" s="42"/>
      <c r="E4" s="773">
        <f>+SchCtr</f>
        <v>0</v>
      </c>
      <c r="F4" s="773"/>
      <c r="G4" s="773"/>
      <c r="H4" s="774"/>
      <c r="I4" s="339"/>
      <c r="J4" s="340" t="s">
        <v>210</v>
      </c>
      <c r="K4" s="338"/>
      <c r="L4" s="338"/>
      <c r="M4" s="339"/>
      <c r="N4" s="340" t="s">
        <v>56</v>
      </c>
      <c r="O4" s="338"/>
      <c r="P4" s="338"/>
      <c r="Q4" s="338"/>
      <c r="R4" s="341"/>
      <c r="S4" s="338"/>
      <c r="T4" s="342"/>
    </row>
    <row r="5" spans="3:20" ht="16.5" customHeight="1">
      <c r="C5" s="41" t="s">
        <v>239</v>
      </c>
      <c r="D5" s="42"/>
      <c r="E5" s="773">
        <f>+Title</f>
        <v>0</v>
      </c>
      <c r="F5" s="773"/>
      <c r="G5" s="773"/>
      <c r="H5" s="774"/>
      <c r="I5" s="339"/>
      <c r="J5" s="345" t="s">
        <v>211</v>
      </c>
      <c r="K5" s="343"/>
      <c r="L5" s="343"/>
      <c r="M5" s="339"/>
      <c r="N5" s="345" t="s">
        <v>52</v>
      </c>
      <c r="O5" s="343"/>
      <c r="P5" s="343"/>
      <c r="Q5" s="343"/>
      <c r="R5" s="346"/>
      <c r="S5" s="343"/>
      <c r="T5" s="347"/>
    </row>
    <row r="6" spans="3:20" ht="16.5" customHeight="1">
      <c r="C6" s="41" t="s">
        <v>240</v>
      </c>
      <c r="D6" s="42"/>
      <c r="E6" s="109">
        <f>+Proj</f>
        <v>0</v>
      </c>
      <c r="F6" s="343"/>
      <c r="G6" s="343"/>
      <c r="H6" s="344"/>
      <c r="I6" s="339"/>
      <c r="J6" s="345" t="s">
        <v>5</v>
      </c>
      <c r="K6" s="343"/>
      <c r="L6" s="343"/>
      <c r="M6" s="339"/>
      <c r="N6" s="345" t="s">
        <v>53</v>
      </c>
      <c r="O6" s="343"/>
      <c r="P6" s="343"/>
      <c r="Q6" s="343"/>
      <c r="R6" s="346"/>
      <c r="S6" s="343"/>
      <c r="T6" s="347"/>
    </row>
    <row r="7" spans="3:20" ht="16.5" customHeight="1">
      <c r="C7" s="41" t="s">
        <v>241</v>
      </c>
      <c r="D7" s="42"/>
      <c r="E7" s="110"/>
      <c r="F7" s="353"/>
      <c r="G7" s="343"/>
      <c r="H7" s="344"/>
      <c r="I7" s="339"/>
      <c r="J7" s="349" t="s">
        <v>6</v>
      </c>
      <c r="K7" s="348"/>
      <c r="L7" s="348"/>
      <c r="M7" s="339"/>
      <c r="N7" s="349" t="s">
        <v>54</v>
      </c>
      <c r="O7" s="348"/>
      <c r="P7" s="348"/>
      <c r="Q7" s="348"/>
      <c r="R7" s="350"/>
      <c r="S7" s="348"/>
      <c r="T7" s="351"/>
    </row>
    <row r="8" spans="2:5" ht="16.5" customHeight="1">
      <c r="B8" s="39"/>
      <c r="C8" s="60" t="s">
        <v>130</v>
      </c>
      <c r="E8" s="534" t="str">
        <f>IF(+Est_Closeout_Dt=0,"tbd",+Est_Closeout_Dt)</f>
        <v>tbd</v>
      </c>
    </row>
    <row r="9" spans="2:6" ht="16.5" customHeight="1">
      <c r="B9" s="39"/>
      <c r="C9" s="541" t="s">
        <v>57</v>
      </c>
      <c r="D9" s="542"/>
      <c r="E9" s="540">
        <f>+PM</f>
        <v>0</v>
      </c>
      <c r="F9" s="355"/>
    </row>
    <row r="10" spans="2:20" ht="16.5" customHeight="1">
      <c r="B10" s="39"/>
      <c r="C10" s="541" t="s">
        <v>59</v>
      </c>
      <c r="D10" s="543"/>
      <c r="E10" s="540">
        <f>+Director</f>
        <v>0</v>
      </c>
      <c r="F10" s="40"/>
      <c r="H10" s="766" t="s">
        <v>242</v>
      </c>
      <c r="I10" s="767"/>
      <c r="J10" s="767"/>
      <c r="K10" s="767"/>
      <c r="L10" s="767"/>
      <c r="M10" s="767"/>
      <c r="N10" s="767"/>
      <c r="O10" s="767"/>
      <c r="P10" s="767"/>
      <c r="Q10" s="767"/>
      <c r="R10" s="767"/>
      <c r="S10" s="767"/>
      <c r="T10" s="768"/>
    </row>
    <row r="11" spans="2:20" ht="15.75">
      <c r="B11" s="39"/>
      <c r="C11" s="40"/>
      <c r="D11" s="40"/>
      <c r="E11" s="40"/>
      <c r="F11" s="40"/>
      <c r="H11" s="88" t="s">
        <v>243</v>
      </c>
      <c r="I11" s="44"/>
      <c r="J11" s="94" t="s">
        <v>244</v>
      </c>
      <c r="K11" s="44"/>
      <c r="L11" s="44" t="s">
        <v>245</v>
      </c>
      <c r="M11" s="44"/>
      <c r="N11" s="102" t="s">
        <v>246</v>
      </c>
      <c r="O11" s="44"/>
      <c r="P11" s="43" t="s">
        <v>247</v>
      </c>
      <c r="Q11" s="44"/>
      <c r="R11" s="94" t="s">
        <v>248</v>
      </c>
      <c r="S11" s="44"/>
      <c r="T11" s="94" t="s">
        <v>249</v>
      </c>
    </row>
    <row r="12" spans="2:20" ht="15.75">
      <c r="B12" s="45" t="s">
        <v>22</v>
      </c>
      <c r="C12" s="46"/>
      <c r="D12" s="47"/>
      <c r="E12" s="47"/>
      <c r="F12" s="48">
        <f>+PB!K61</f>
        <v>0</v>
      </c>
      <c r="H12" s="86">
        <f>CNAC</f>
        <v>0</v>
      </c>
      <c r="I12" s="50" t="s">
        <v>23</v>
      </c>
      <c r="J12" s="95">
        <f>+Org</f>
        <v>0</v>
      </c>
      <c r="K12" s="50" t="s">
        <v>23</v>
      </c>
      <c r="L12" s="49" t="s">
        <v>24</v>
      </c>
      <c r="M12" s="50" t="s">
        <v>23</v>
      </c>
      <c r="N12" s="103" t="s">
        <v>25</v>
      </c>
      <c r="O12" s="50" t="s">
        <v>23</v>
      </c>
      <c r="P12" s="49" t="s">
        <v>26</v>
      </c>
      <c r="Q12" s="50" t="s">
        <v>23</v>
      </c>
      <c r="R12" s="95">
        <f>+Prog</f>
        <v>0</v>
      </c>
      <c r="S12" s="50" t="s">
        <v>23</v>
      </c>
      <c r="T12" s="95">
        <f>CREF</f>
        <v>0</v>
      </c>
    </row>
    <row r="13" spans="2:19" ht="6.75" customHeight="1">
      <c r="B13" s="51"/>
      <c r="C13" s="52"/>
      <c r="D13" s="52"/>
      <c r="E13" s="52"/>
      <c r="F13" s="360"/>
      <c r="I13" s="38"/>
      <c r="K13" s="38"/>
      <c r="L13" s="38"/>
      <c r="M13" s="38"/>
      <c r="O13" s="38"/>
      <c r="P13" s="53"/>
      <c r="Q13" s="38"/>
      <c r="S13" s="38"/>
    </row>
    <row r="14" spans="2:19" ht="15.75">
      <c r="B14" s="54" t="s">
        <v>28</v>
      </c>
      <c r="C14" s="40"/>
      <c r="D14" s="40"/>
      <c r="E14" s="40"/>
      <c r="F14" s="55"/>
      <c r="I14" s="38"/>
      <c r="K14" s="38"/>
      <c r="L14" s="38"/>
      <c r="M14" s="38"/>
      <c r="O14" s="38"/>
      <c r="P14" s="53"/>
      <c r="Q14" s="38"/>
      <c r="S14" s="38"/>
    </row>
    <row r="15" spans="2:19" ht="6.75" customHeight="1">
      <c r="B15" s="56"/>
      <c r="C15" s="57"/>
      <c r="D15" s="57"/>
      <c r="E15" s="57"/>
      <c r="F15" s="58"/>
      <c r="I15" s="38"/>
      <c r="K15" s="38"/>
      <c r="L15" s="38"/>
      <c r="M15" s="38"/>
      <c r="O15" s="38"/>
      <c r="P15" s="53"/>
      <c r="Q15" s="38"/>
      <c r="S15" s="38"/>
    </row>
    <row r="16" spans="2:19" ht="15.75">
      <c r="B16" s="59" t="s">
        <v>29</v>
      </c>
      <c r="C16" s="46"/>
      <c r="D16" s="47"/>
      <c r="E16" s="47"/>
      <c r="F16" s="48">
        <f>+F12-F14</f>
        <v>0</v>
      </c>
      <c r="I16" s="38"/>
      <c r="K16" s="38"/>
      <c r="L16" s="38"/>
      <c r="M16" s="38"/>
      <c r="O16" s="38"/>
      <c r="P16" s="53"/>
      <c r="Q16" s="38"/>
      <c r="S16" s="38"/>
    </row>
    <row r="17" spans="2:19" ht="6" customHeight="1">
      <c r="B17" s="53"/>
      <c r="C17" s="40"/>
      <c r="D17" s="40"/>
      <c r="E17" s="40"/>
      <c r="F17" s="40"/>
      <c r="I17" s="38"/>
      <c r="K17" s="38"/>
      <c r="L17" s="38"/>
      <c r="M17" s="38"/>
      <c r="O17" s="38"/>
      <c r="P17" s="53"/>
      <c r="Q17" s="38"/>
      <c r="S17" s="38"/>
    </row>
    <row r="18" spans="2:20" ht="19.5" customHeight="1">
      <c r="B18" s="60" t="s">
        <v>60</v>
      </c>
      <c r="C18" s="40"/>
      <c r="D18" s="40"/>
      <c r="E18" s="40"/>
      <c r="F18" s="40"/>
      <c r="H18" s="89"/>
      <c r="I18" s="38"/>
      <c r="J18" s="96"/>
      <c r="K18" s="38"/>
      <c r="L18" s="38"/>
      <c r="M18" s="38"/>
      <c r="N18" s="104"/>
      <c r="O18" s="38"/>
      <c r="P18" s="38"/>
      <c r="Q18" s="38"/>
      <c r="R18" s="96"/>
      <c r="S18" s="38"/>
      <c r="T18" s="96"/>
    </row>
    <row r="19" spans="3:20" ht="3" customHeight="1">
      <c r="C19" s="369"/>
      <c r="D19" s="369"/>
      <c r="E19" s="369"/>
      <c r="F19" s="370"/>
      <c r="H19" s="89"/>
      <c r="I19" s="38"/>
      <c r="J19" s="96"/>
      <c r="K19" s="38"/>
      <c r="L19" s="38"/>
      <c r="M19" s="38"/>
      <c r="N19" s="104"/>
      <c r="O19" s="38"/>
      <c r="P19" s="38"/>
      <c r="Q19" s="38"/>
      <c r="R19" s="96"/>
      <c r="S19" s="38"/>
      <c r="T19" s="96"/>
    </row>
    <row r="20" spans="3:20" ht="15.75">
      <c r="C20" s="61"/>
      <c r="D20" s="61"/>
      <c r="E20" s="61"/>
      <c r="H20" s="766" t="s">
        <v>30</v>
      </c>
      <c r="I20" s="767"/>
      <c r="J20" s="767"/>
      <c r="K20" s="767"/>
      <c r="L20" s="767"/>
      <c r="M20" s="767"/>
      <c r="N20" s="767"/>
      <c r="O20" s="767"/>
      <c r="P20" s="767"/>
      <c r="Q20" s="767"/>
      <c r="R20" s="767"/>
      <c r="S20" s="767"/>
      <c r="T20" s="768"/>
    </row>
    <row r="21" spans="9:19" ht="4.5" customHeight="1">
      <c r="I21" s="38"/>
      <c r="K21" s="38"/>
      <c r="L21" s="38"/>
      <c r="M21" s="38"/>
      <c r="O21" s="38"/>
      <c r="P21" s="53"/>
      <c r="Q21" s="38"/>
      <c r="S21" s="38"/>
    </row>
    <row r="22" spans="6:20" ht="15.75">
      <c r="F22" s="62" t="s">
        <v>31</v>
      </c>
      <c r="G22" s="63"/>
      <c r="H22" s="88" t="s">
        <v>243</v>
      </c>
      <c r="I22" s="44"/>
      <c r="J22" s="94" t="s">
        <v>244</v>
      </c>
      <c r="K22" s="44"/>
      <c r="L22" s="44" t="s">
        <v>245</v>
      </c>
      <c r="M22" s="44"/>
      <c r="N22" s="102" t="s">
        <v>246</v>
      </c>
      <c r="O22" s="44"/>
      <c r="P22" s="43" t="s">
        <v>247</v>
      </c>
      <c r="Q22" s="44"/>
      <c r="R22" s="94" t="s">
        <v>248</v>
      </c>
      <c r="S22" s="44"/>
      <c r="T22" s="94" t="s">
        <v>249</v>
      </c>
    </row>
    <row r="23" spans="1:19" ht="15.75">
      <c r="A23" s="39"/>
      <c r="B23" s="64" t="s">
        <v>32</v>
      </c>
      <c r="C23" s="39" t="s">
        <v>266</v>
      </c>
      <c r="I23" s="38"/>
      <c r="K23" s="38"/>
      <c r="L23" s="38"/>
      <c r="M23" s="38"/>
      <c r="O23" s="38"/>
      <c r="P23" s="53"/>
      <c r="Q23" s="38"/>
      <c r="S23" s="38"/>
    </row>
    <row r="24" spans="2:21" s="65" customFormat="1" ht="15.75">
      <c r="B24" s="44"/>
      <c r="C24" s="66" t="s">
        <v>44</v>
      </c>
      <c r="D24" s="66"/>
      <c r="E24" s="66"/>
      <c r="F24" s="371"/>
      <c r="G24" s="67"/>
      <c r="H24" s="86">
        <f>+CNAC</f>
        <v>0</v>
      </c>
      <c r="I24" s="50" t="s">
        <v>23</v>
      </c>
      <c r="J24" s="95">
        <f>+Org</f>
        <v>0</v>
      </c>
      <c r="K24" s="50" t="s">
        <v>23</v>
      </c>
      <c r="L24" s="49" t="s">
        <v>33</v>
      </c>
      <c r="M24" s="50" t="s">
        <v>23</v>
      </c>
      <c r="N24" s="103" t="s">
        <v>66</v>
      </c>
      <c r="O24" s="50" t="s">
        <v>23</v>
      </c>
      <c r="P24" s="49" t="s">
        <v>34</v>
      </c>
      <c r="Q24" s="50" t="s">
        <v>23</v>
      </c>
      <c r="R24" s="95">
        <f>+Prog</f>
        <v>0</v>
      </c>
      <c r="S24" s="50" t="s">
        <v>23</v>
      </c>
      <c r="T24" s="95" t="s">
        <v>27</v>
      </c>
      <c r="U24" s="39"/>
    </row>
    <row r="25" spans="2:21" s="68" customFormat="1" ht="2.25" customHeight="1">
      <c r="B25" s="43"/>
      <c r="C25" s="69"/>
      <c r="D25" s="69"/>
      <c r="E25" s="69"/>
      <c r="F25" s="372"/>
      <c r="G25" s="70"/>
      <c r="H25" s="90"/>
      <c r="I25" s="72"/>
      <c r="J25" s="97"/>
      <c r="K25" s="72"/>
      <c r="L25" s="71"/>
      <c r="M25" s="72"/>
      <c r="N25" s="105"/>
      <c r="O25" s="72"/>
      <c r="P25" s="71"/>
      <c r="Q25" s="72"/>
      <c r="R25" s="97"/>
      <c r="S25" s="72"/>
      <c r="T25" s="97"/>
      <c r="U25" s="40"/>
    </row>
    <row r="26" spans="2:20" s="65" customFormat="1" ht="15.75">
      <c r="B26" s="44"/>
      <c r="C26" s="66" t="s">
        <v>35</v>
      </c>
      <c r="D26" s="66"/>
      <c r="E26" s="66"/>
      <c r="F26" s="371"/>
      <c r="G26" s="73"/>
      <c r="H26" s="86">
        <f>+CNAC</f>
        <v>0</v>
      </c>
      <c r="I26" s="50" t="s">
        <v>23</v>
      </c>
      <c r="J26" s="95">
        <f>+Org</f>
        <v>0</v>
      </c>
      <c r="K26" s="50" t="s">
        <v>23</v>
      </c>
      <c r="L26" s="49" t="s">
        <v>33</v>
      </c>
      <c r="M26" s="50" t="s">
        <v>23</v>
      </c>
      <c r="N26" s="103" t="s">
        <v>66</v>
      </c>
      <c r="O26" s="50" t="s">
        <v>23</v>
      </c>
      <c r="P26" s="49" t="s">
        <v>34</v>
      </c>
      <c r="Q26" s="50" t="s">
        <v>23</v>
      </c>
      <c r="R26" s="95">
        <f>+Prog</f>
        <v>0</v>
      </c>
      <c r="S26" s="50" t="s">
        <v>23</v>
      </c>
      <c r="T26" s="95" t="s">
        <v>27</v>
      </c>
    </row>
    <row r="27" spans="2:20" s="65" customFormat="1" ht="15.75">
      <c r="B27" s="44"/>
      <c r="C27" s="66" t="s">
        <v>267</v>
      </c>
      <c r="D27" s="66"/>
      <c r="E27" s="66"/>
      <c r="F27" s="373">
        <f>SUM(F24:F26)</f>
        <v>0</v>
      </c>
      <c r="G27" s="74"/>
      <c r="H27" s="91"/>
      <c r="I27" s="44"/>
      <c r="J27" s="98"/>
      <c r="K27" s="44"/>
      <c r="L27" s="44"/>
      <c r="M27" s="44"/>
      <c r="N27" s="106"/>
      <c r="O27" s="44"/>
      <c r="P27" s="44"/>
      <c r="Q27" s="44"/>
      <c r="R27" s="98"/>
      <c r="S27" s="44"/>
      <c r="T27" s="98"/>
    </row>
    <row r="28" spans="2:20" s="65" customFormat="1" ht="15.75">
      <c r="B28" s="44"/>
      <c r="C28" s="66"/>
      <c r="D28" s="66"/>
      <c r="E28" s="66"/>
      <c r="F28" s="371"/>
      <c r="G28" s="73"/>
      <c r="H28" s="91"/>
      <c r="I28" s="44"/>
      <c r="J28" s="98"/>
      <c r="K28" s="44"/>
      <c r="L28" s="44"/>
      <c r="M28" s="44"/>
      <c r="N28" s="106"/>
      <c r="O28" s="44"/>
      <c r="P28" s="44"/>
      <c r="Q28" s="44"/>
      <c r="R28" s="98"/>
      <c r="S28" s="44"/>
      <c r="T28" s="98"/>
    </row>
    <row r="29" spans="1:19" ht="15.75">
      <c r="A29" s="39"/>
      <c r="B29" s="64" t="s">
        <v>228</v>
      </c>
      <c r="C29" s="66" t="s">
        <v>289</v>
      </c>
      <c r="D29" s="66"/>
      <c r="E29" s="66"/>
      <c r="F29" s="371"/>
      <c r="G29" s="67"/>
      <c r="I29" s="38"/>
      <c r="K29" s="38"/>
      <c r="L29" s="38"/>
      <c r="M29" s="38"/>
      <c r="O29" s="38"/>
      <c r="P29" s="53"/>
      <c r="Q29" s="38"/>
      <c r="S29" s="38"/>
    </row>
    <row r="30" spans="2:21" s="65" customFormat="1" ht="15.75">
      <c r="B30" s="44"/>
      <c r="C30" s="66" t="s">
        <v>62</v>
      </c>
      <c r="D30" s="66"/>
      <c r="E30" s="66"/>
      <c r="F30" s="371"/>
      <c r="G30" s="67"/>
      <c r="H30" s="86">
        <f>+H26+1</f>
        <v>1</v>
      </c>
      <c r="I30" s="50" t="s">
        <v>23</v>
      </c>
      <c r="J30" s="95">
        <f>+Org</f>
        <v>0</v>
      </c>
      <c r="K30" s="50" t="s">
        <v>23</v>
      </c>
      <c r="L30" s="49" t="s">
        <v>24</v>
      </c>
      <c r="M30" s="50" t="s">
        <v>23</v>
      </c>
      <c r="N30" s="103" t="s">
        <v>67</v>
      </c>
      <c r="O30" s="50" t="s">
        <v>23</v>
      </c>
      <c r="P30" s="49" t="s">
        <v>36</v>
      </c>
      <c r="Q30" s="50" t="s">
        <v>23</v>
      </c>
      <c r="R30" s="95">
        <f>+Prog</f>
        <v>0</v>
      </c>
      <c r="S30" s="50" t="s">
        <v>23</v>
      </c>
      <c r="T30" s="95" t="s">
        <v>27</v>
      </c>
      <c r="U30" s="39"/>
    </row>
    <row r="31" spans="2:21" s="68" customFormat="1" ht="2.25" customHeight="1">
      <c r="B31" s="43"/>
      <c r="C31" s="69"/>
      <c r="D31" s="69"/>
      <c r="E31" s="69"/>
      <c r="F31" s="371"/>
      <c r="G31" s="70"/>
      <c r="H31" s="90"/>
      <c r="I31" s="72"/>
      <c r="J31" s="97"/>
      <c r="K31" s="72"/>
      <c r="L31" s="71"/>
      <c r="M31" s="72"/>
      <c r="N31" s="105"/>
      <c r="O31" s="72"/>
      <c r="P31" s="71"/>
      <c r="Q31" s="72"/>
      <c r="R31" s="97"/>
      <c r="S31" s="72"/>
      <c r="T31" s="97"/>
      <c r="U31" s="40"/>
    </row>
    <row r="32" spans="2:20" s="65" customFormat="1" ht="15.75">
      <c r="B32" s="44"/>
      <c r="C32" s="66" t="s">
        <v>63</v>
      </c>
      <c r="D32" s="66"/>
      <c r="E32" s="66"/>
      <c r="F32" s="371"/>
      <c r="G32" s="73"/>
      <c r="H32" s="86">
        <f>+H30</f>
        <v>1</v>
      </c>
      <c r="I32" s="50" t="s">
        <v>23</v>
      </c>
      <c r="J32" s="95">
        <f>+Org</f>
        <v>0</v>
      </c>
      <c r="K32" s="50" t="s">
        <v>23</v>
      </c>
      <c r="L32" s="49" t="s">
        <v>24</v>
      </c>
      <c r="M32" s="50" t="s">
        <v>23</v>
      </c>
      <c r="N32" s="103" t="s">
        <v>67</v>
      </c>
      <c r="O32" s="50" t="s">
        <v>23</v>
      </c>
      <c r="P32" s="49" t="s">
        <v>36</v>
      </c>
      <c r="Q32" s="50" t="s">
        <v>23</v>
      </c>
      <c r="R32" s="95">
        <f>+Prog</f>
        <v>0</v>
      </c>
      <c r="S32" s="50" t="s">
        <v>23</v>
      </c>
      <c r="T32" s="95" t="s">
        <v>27</v>
      </c>
    </row>
    <row r="33" spans="1:19" ht="15.75">
      <c r="A33" s="39"/>
      <c r="C33" s="66" t="s">
        <v>290</v>
      </c>
      <c r="D33" s="66"/>
      <c r="E33" s="66"/>
      <c r="F33" s="373">
        <f>SUM(F30:F32)</f>
        <v>0</v>
      </c>
      <c r="G33" s="74"/>
      <c r="I33" s="72"/>
      <c r="K33" s="72"/>
      <c r="L33" s="38"/>
      <c r="M33" s="72"/>
      <c r="O33" s="72"/>
      <c r="P33" s="53"/>
      <c r="Q33" s="72"/>
      <c r="S33" s="72"/>
    </row>
    <row r="34" spans="1:19" ht="15.75">
      <c r="A34" s="39"/>
      <c r="C34" s="66"/>
      <c r="D34" s="66"/>
      <c r="E34" s="66"/>
      <c r="F34" s="371"/>
      <c r="G34" s="67"/>
      <c r="I34" s="50"/>
      <c r="K34" s="50"/>
      <c r="L34" s="38"/>
      <c r="M34" s="50"/>
      <c r="O34" s="50"/>
      <c r="P34" s="53"/>
      <c r="Q34" s="50"/>
      <c r="S34" s="50"/>
    </row>
    <row r="35" spans="1:19" ht="15.75">
      <c r="A35" s="39"/>
      <c r="B35" s="64" t="s">
        <v>37</v>
      </c>
      <c r="C35" s="66" t="s">
        <v>200</v>
      </c>
      <c r="D35" s="66"/>
      <c r="E35" s="66"/>
      <c r="F35" s="371"/>
      <c r="G35" s="67"/>
      <c r="I35" s="38"/>
      <c r="K35" s="38"/>
      <c r="L35" s="38"/>
      <c r="M35" s="38"/>
      <c r="O35" s="38"/>
      <c r="P35" s="53"/>
      <c r="Q35" s="38"/>
      <c r="S35" s="38"/>
    </row>
    <row r="36" spans="2:21" s="65" customFormat="1" ht="15.75">
      <c r="B36" s="44"/>
      <c r="C36" s="66" t="s">
        <v>206</v>
      </c>
      <c r="D36" s="66"/>
      <c r="E36" s="66"/>
      <c r="F36" s="371"/>
      <c r="G36" s="67"/>
      <c r="H36" s="86">
        <f>+CNAC</f>
        <v>0</v>
      </c>
      <c r="I36" s="50" t="s">
        <v>23</v>
      </c>
      <c r="J36" s="95">
        <f>+Org</f>
        <v>0</v>
      </c>
      <c r="K36" s="50" t="s">
        <v>23</v>
      </c>
      <c r="L36" s="49" t="s">
        <v>38</v>
      </c>
      <c r="M36" s="50" t="s">
        <v>23</v>
      </c>
      <c r="N36" s="103" t="s">
        <v>39</v>
      </c>
      <c r="O36" s="50" t="s">
        <v>23</v>
      </c>
      <c r="P36" s="49" t="s">
        <v>34</v>
      </c>
      <c r="Q36" s="50" t="s">
        <v>23</v>
      </c>
      <c r="R36" s="95">
        <f>+Prog</f>
        <v>0</v>
      </c>
      <c r="S36" s="50" t="s">
        <v>23</v>
      </c>
      <c r="T36" s="95" t="s">
        <v>27</v>
      </c>
      <c r="U36" s="39"/>
    </row>
    <row r="37" spans="2:21" s="68" customFormat="1" ht="2.25" customHeight="1">
      <c r="B37" s="43"/>
      <c r="C37" s="69"/>
      <c r="D37" s="69"/>
      <c r="E37" s="69"/>
      <c r="F37" s="371"/>
      <c r="G37" s="70"/>
      <c r="H37" s="90"/>
      <c r="I37" s="72"/>
      <c r="J37" s="97"/>
      <c r="K37" s="72"/>
      <c r="L37" s="71"/>
      <c r="M37" s="72"/>
      <c r="N37" s="105"/>
      <c r="O37" s="72"/>
      <c r="P37" s="71"/>
      <c r="Q37" s="72"/>
      <c r="R37" s="97"/>
      <c r="S37" s="72"/>
      <c r="T37" s="97"/>
      <c r="U37" s="40"/>
    </row>
    <row r="38" spans="2:20" s="65" customFormat="1" ht="15.75">
      <c r="B38" s="44"/>
      <c r="C38" s="66" t="s">
        <v>207</v>
      </c>
      <c r="D38" s="66"/>
      <c r="E38" s="66"/>
      <c r="F38" s="371"/>
      <c r="G38" s="73"/>
      <c r="H38" s="86">
        <f>+CNAC</f>
        <v>0</v>
      </c>
      <c r="I38" s="50" t="s">
        <v>23</v>
      </c>
      <c r="J38" s="95">
        <f>+Org</f>
        <v>0</v>
      </c>
      <c r="K38" s="50" t="s">
        <v>23</v>
      </c>
      <c r="L38" s="49"/>
      <c r="M38" s="50" t="s">
        <v>23</v>
      </c>
      <c r="N38" s="103" t="s">
        <v>107</v>
      </c>
      <c r="O38" s="50" t="s">
        <v>23</v>
      </c>
      <c r="P38" s="49" t="s">
        <v>34</v>
      </c>
      <c r="Q38" s="50" t="s">
        <v>23</v>
      </c>
      <c r="R38" s="95">
        <f>+Prog</f>
        <v>0</v>
      </c>
      <c r="S38" s="50" t="s">
        <v>23</v>
      </c>
      <c r="T38" s="95" t="s">
        <v>27</v>
      </c>
    </row>
    <row r="39" spans="2:21" s="68" customFormat="1" ht="2.25" customHeight="1">
      <c r="B39" s="43"/>
      <c r="C39" s="69"/>
      <c r="D39" s="69"/>
      <c r="E39" s="69"/>
      <c r="F39" s="371"/>
      <c r="G39" s="70"/>
      <c r="H39" s="90"/>
      <c r="I39" s="50"/>
      <c r="J39" s="97"/>
      <c r="K39" s="50"/>
      <c r="L39" s="71"/>
      <c r="M39" s="50"/>
      <c r="N39" s="105"/>
      <c r="O39" s="50"/>
      <c r="P39" s="71"/>
      <c r="Q39" s="50"/>
      <c r="R39" s="97"/>
      <c r="S39" s="50"/>
      <c r="T39" s="97"/>
      <c r="U39" s="40"/>
    </row>
    <row r="40" spans="2:21" s="65" customFormat="1" ht="15.75">
      <c r="B40" s="44"/>
      <c r="C40" s="66" t="s">
        <v>208</v>
      </c>
      <c r="D40" s="66"/>
      <c r="E40" s="66"/>
      <c r="F40" s="371"/>
      <c r="G40" s="67"/>
      <c r="H40" s="86">
        <f>+CNAC</f>
        <v>0</v>
      </c>
      <c r="I40" s="50" t="s">
        <v>23</v>
      </c>
      <c r="J40" s="95">
        <f>+Org</f>
        <v>0</v>
      </c>
      <c r="K40" s="50" t="s">
        <v>23</v>
      </c>
      <c r="L40" s="49" t="s">
        <v>38</v>
      </c>
      <c r="M40" s="50" t="s">
        <v>23</v>
      </c>
      <c r="N40" s="103" t="s">
        <v>68</v>
      </c>
      <c r="O40" s="50" t="s">
        <v>23</v>
      </c>
      <c r="P40" s="49" t="s">
        <v>34</v>
      </c>
      <c r="Q40" s="50" t="s">
        <v>23</v>
      </c>
      <c r="R40" s="95">
        <f>+Prog</f>
        <v>0</v>
      </c>
      <c r="S40" s="50" t="s">
        <v>23</v>
      </c>
      <c r="T40" s="95" t="s">
        <v>27</v>
      </c>
      <c r="U40" s="39"/>
    </row>
    <row r="41" spans="2:21" s="68" customFormat="1" ht="2.25" customHeight="1">
      <c r="B41" s="43"/>
      <c r="C41" s="69"/>
      <c r="D41" s="69"/>
      <c r="E41" s="69"/>
      <c r="F41" s="371"/>
      <c r="G41" s="70"/>
      <c r="H41" s="90"/>
      <c r="I41" s="72"/>
      <c r="J41" s="97"/>
      <c r="K41" s="72"/>
      <c r="L41" s="71"/>
      <c r="M41" s="72"/>
      <c r="N41" s="105"/>
      <c r="O41" s="72"/>
      <c r="P41" s="71"/>
      <c r="Q41" s="72"/>
      <c r="R41" s="97"/>
      <c r="S41" s="72"/>
      <c r="T41" s="97"/>
      <c r="U41" s="40"/>
    </row>
    <row r="42" spans="2:20" s="65" customFormat="1" ht="15.75">
      <c r="B42" s="44"/>
      <c r="C42" s="66" t="s">
        <v>209</v>
      </c>
      <c r="D42" s="66"/>
      <c r="E42" s="66"/>
      <c r="F42" s="371"/>
      <c r="G42" s="73"/>
      <c r="H42" s="86">
        <f>+CNAC</f>
        <v>0</v>
      </c>
      <c r="I42" s="50" t="s">
        <v>23</v>
      </c>
      <c r="J42" s="95">
        <f>+Org</f>
        <v>0</v>
      </c>
      <c r="K42" s="50" t="s">
        <v>23</v>
      </c>
      <c r="L42" s="49" t="s">
        <v>38</v>
      </c>
      <c r="M42" s="50" t="s">
        <v>23</v>
      </c>
      <c r="N42" s="103" t="s">
        <v>104</v>
      </c>
      <c r="O42" s="50" t="s">
        <v>23</v>
      </c>
      <c r="P42" s="49" t="s">
        <v>34</v>
      </c>
      <c r="Q42" s="50" t="s">
        <v>23</v>
      </c>
      <c r="R42" s="95">
        <f>+Prog</f>
        <v>0</v>
      </c>
      <c r="S42" s="50" t="s">
        <v>23</v>
      </c>
      <c r="T42" s="95" t="s">
        <v>27</v>
      </c>
    </row>
    <row r="43" spans="2:21" s="68" customFormat="1" ht="2.25" customHeight="1">
      <c r="B43" s="43"/>
      <c r="C43" s="69"/>
      <c r="D43" s="69"/>
      <c r="E43" s="69"/>
      <c r="F43" s="371"/>
      <c r="G43" s="70"/>
      <c r="H43" s="90"/>
      <c r="I43" s="72"/>
      <c r="J43" s="97"/>
      <c r="K43" s="72"/>
      <c r="L43" s="71"/>
      <c r="M43" s="72"/>
      <c r="N43" s="105"/>
      <c r="O43" s="72"/>
      <c r="P43" s="71"/>
      <c r="Q43" s="72"/>
      <c r="R43" s="97"/>
      <c r="S43" s="72"/>
      <c r="T43" s="97"/>
      <c r="U43" s="40"/>
    </row>
    <row r="44" spans="2:20" s="65" customFormat="1" ht="15.75">
      <c r="B44" s="44"/>
      <c r="C44" s="66" t="s">
        <v>293</v>
      </c>
      <c r="D44" s="66"/>
      <c r="E44" s="66"/>
      <c r="F44" s="371"/>
      <c r="G44" s="73"/>
      <c r="H44" s="86">
        <f>+CNAC</f>
        <v>0</v>
      </c>
      <c r="I44" s="50" t="s">
        <v>23</v>
      </c>
      <c r="J44" s="95">
        <f>+Org</f>
        <v>0</v>
      </c>
      <c r="K44" s="50" t="s">
        <v>23</v>
      </c>
      <c r="L44" s="49" t="s">
        <v>40</v>
      </c>
      <c r="M44" s="50" t="s">
        <v>23</v>
      </c>
      <c r="N44" s="103" t="s">
        <v>51</v>
      </c>
      <c r="O44" s="50" t="s">
        <v>23</v>
      </c>
      <c r="P44" s="49" t="s">
        <v>34</v>
      </c>
      <c r="Q44" s="50" t="s">
        <v>23</v>
      </c>
      <c r="R44" s="95">
        <f>+Prog</f>
        <v>0</v>
      </c>
      <c r="S44" s="50" t="s">
        <v>23</v>
      </c>
      <c r="T44" s="95" t="s">
        <v>27</v>
      </c>
    </row>
    <row r="45" spans="2:21" s="68" customFormat="1" ht="2.25" customHeight="1">
      <c r="B45" s="43"/>
      <c r="C45" s="69"/>
      <c r="D45" s="69"/>
      <c r="E45" s="69"/>
      <c r="F45" s="372"/>
      <c r="G45" s="70"/>
      <c r="H45" s="90"/>
      <c r="I45" s="72"/>
      <c r="J45" s="97"/>
      <c r="K45" s="72"/>
      <c r="L45" s="71"/>
      <c r="M45" s="72"/>
      <c r="N45" s="105"/>
      <c r="O45" s="72"/>
      <c r="P45" s="71"/>
      <c r="Q45" s="72"/>
      <c r="R45" s="97"/>
      <c r="S45" s="72"/>
      <c r="T45" s="97"/>
      <c r="U45" s="40"/>
    </row>
    <row r="46" spans="2:20" s="65" customFormat="1" ht="15.75">
      <c r="B46" s="44"/>
      <c r="C46" s="66" t="s">
        <v>292</v>
      </c>
      <c r="D46" s="66"/>
      <c r="E46" s="66"/>
      <c r="F46" s="371"/>
      <c r="G46" s="73"/>
      <c r="H46" s="86">
        <f>+CNAC</f>
        <v>0</v>
      </c>
      <c r="I46" s="50" t="s">
        <v>23</v>
      </c>
      <c r="J46" s="95">
        <f>+Org</f>
        <v>0</v>
      </c>
      <c r="K46" s="50" t="s">
        <v>23</v>
      </c>
      <c r="L46" s="49"/>
      <c r="M46" s="50" t="s">
        <v>23</v>
      </c>
      <c r="N46" s="103"/>
      <c r="O46" s="50" t="s">
        <v>23</v>
      </c>
      <c r="P46" s="49" t="s">
        <v>34</v>
      </c>
      <c r="Q46" s="50" t="s">
        <v>23</v>
      </c>
      <c r="R46" s="95">
        <f>+Prog</f>
        <v>0</v>
      </c>
      <c r="S46" s="50" t="s">
        <v>23</v>
      </c>
      <c r="T46" s="95" t="s">
        <v>27</v>
      </c>
    </row>
    <row r="47" spans="1:19" ht="15.75">
      <c r="A47" s="39"/>
      <c r="C47" s="66" t="s">
        <v>172</v>
      </c>
      <c r="D47" s="66"/>
      <c r="E47" s="66"/>
      <c r="F47" s="373">
        <f>SUM(F36:F46)</f>
        <v>0</v>
      </c>
      <c r="G47" s="74"/>
      <c r="I47" s="38"/>
      <c r="K47" s="38"/>
      <c r="L47" s="38"/>
      <c r="M47" s="38"/>
      <c r="O47" s="38"/>
      <c r="P47" s="53"/>
      <c r="Q47" s="38"/>
      <c r="S47" s="38"/>
    </row>
    <row r="48" spans="1:19" ht="15.75">
      <c r="A48" s="39"/>
      <c r="C48" s="66"/>
      <c r="D48" s="66"/>
      <c r="E48" s="66"/>
      <c r="F48" s="371"/>
      <c r="G48" s="67"/>
      <c r="I48" s="38"/>
      <c r="K48" s="38"/>
      <c r="L48" s="38"/>
      <c r="M48" s="38"/>
      <c r="O48" s="38"/>
      <c r="P48" s="53"/>
      <c r="Q48" s="38"/>
      <c r="S48" s="38"/>
    </row>
    <row r="49" spans="1:20" ht="15.75">
      <c r="A49" s="39"/>
      <c r="B49" s="64" t="s">
        <v>173</v>
      </c>
      <c r="C49" s="66" t="s">
        <v>93</v>
      </c>
      <c r="D49" s="66"/>
      <c r="E49" s="66"/>
      <c r="F49" s="371"/>
      <c r="G49" s="67"/>
      <c r="H49" s="86">
        <f>+CNAC</f>
        <v>0</v>
      </c>
      <c r="I49" s="50" t="s">
        <v>23</v>
      </c>
      <c r="J49" s="95">
        <f>+Org</f>
        <v>0</v>
      </c>
      <c r="K49" s="50" t="s">
        <v>23</v>
      </c>
      <c r="L49" s="49" t="s">
        <v>40</v>
      </c>
      <c r="M49" s="50" t="s">
        <v>23</v>
      </c>
      <c r="N49" s="103" t="s">
        <v>13</v>
      </c>
      <c r="O49" s="50" t="s">
        <v>23</v>
      </c>
      <c r="P49" s="49" t="s">
        <v>34</v>
      </c>
      <c r="Q49" s="50" t="s">
        <v>23</v>
      </c>
      <c r="R49" s="95">
        <f>+Prog</f>
        <v>0</v>
      </c>
      <c r="S49" s="50" t="s">
        <v>23</v>
      </c>
      <c r="T49" s="95" t="s">
        <v>27</v>
      </c>
    </row>
    <row r="50" spans="1:19" ht="15.75">
      <c r="A50" s="39"/>
      <c r="C50" s="66" t="s">
        <v>14</v>
      </c>
      <c r="D50" s="66"/>
      <c r="E50" s="66"/>
      <c r="F50" s="373">
        <f>SUM(F49:F49)</f>
        <v>0</v>
      </c>
      <c r="G50" s="74"/>
      <c r="I50" s="38"/>
      <c r="K50" s="38"/>
      <c r="L50" s="38"/>
      <c r="M50" s="38"/>
      <c r="O50" s="38"/>
      <c r="P50" s="53"/>
      <c r="Q50" s="38"/>
      <c r="S50" s="38"/>
    </row>
    <row r="51" spans="1:19" ht="15.75">
      <c r="A51" s="39"/>
      <c r="C51" s="66"/>
      <c r="D51" s="66"/>
      <c r="E51" s="66"/>
      <c r="F51" s="371"/>
      <c r="G51" s="67"/>
      <c r="I51" s="38"/>
      <c r="K51" s="38"/>
      <c r="L51" s="38"/>
      <c r="M51" s="38"/>
      <c r="O51" s="38"/>
      <c r="P51" s="53"/>
      <c r="Q51" s="38"/>
      <c r="S51" s="38"/>
    </row>
    <row r="52" spans="1:20" ht="15.75">
      <c r="A52" s="39"/>
      <c r="B52" s="64" t="s">
        <v>15</v>
      </c>
      <c r="C52" s="66" t="s">
        <v>294</v>
      </c>
      <c r="D52" s="66"/>
      <c r="E52" s="66"/>
      <c r="F52" s="371"/>
      <c r="G52" s="67"/>
      <c r="H52" s="86" t="s">
        <v>268</v>
      </c>
      <c r="I52" s="50" t="s">
        <v>23</v>
      </c>
      <c r="J52" s="95" t="s">
        <v>41</v>
      </c>
      <c r="K52" s="50" t="s">
        <v>23</v>
      </c>
      <c r="L52" s="49" t="s">
        <v>40</v>
      </c>
      <c r="M52" s="50" t="s">
        <v>23</v>
      </c>
      <c r="N52" s="103" t="s">
        <v>51</v>
      </c>
      <c r="O52" s="50" t="s">
        <v>23</v>
      </c>
      <c r="P52" s="49" t="s">
        <v>34</v>
      </c>
      <c r="Q52" s="50" t="s">
        <v>23</v>
      </c>
      <c r="R52" s="95">
        <f>+Prog</f>
        <v>0</v>
      </c>
      <c r="S52" s="50" t="s">
        <v>23</v>
      </c>
      <c r="T52" s="95" t="s">
        <v>27</v>
      </c>
    </row>
    <row r="53" spans="1:19" ht="15.75">
      <c r="A53" s="39"/>
      <c r="C53" s="66" t="s">
        <v>295</v>
      </c>
      <c r="D53" s="66"/>
      <c r="E53" s="66"/>
      <c r="F53" s="373">
        <f>SUM(F52:F52)</f>
        <v>0</v>
      </c>
      <c r="G53" s="74"/>
      <c r="I53" s="53"/>
      <c r="K53" s="53"/>
      <c r="L53" s="53"/>
      <c r="M53" s="53"/>
      <c r="O53" s="53"/>
      <c r="P53" s="53"/>
      <c r="Q53" s="53"/>
      <c r="S53" s="53"/>
    </row>
    <row r="54" spans="1:19" ht="15.75">
      <c r="A54" s="39"/>
      <c r="C54" s="66"/>
      <c r="D54" s="66"/>
      <c r="E54" s="66"/>
      <c r="F54" s="371"/>
      <c r="G54" s="67"/>
      <c r="I54" s="38"/>
      <c r="K54" s="38"/>
      <c r="L54" s="38"/>
      <c r="M54" s="38"/>
      <c r="O54" s="38"/>
      <c r="P54" s="53"/>
      <c r="Q54" s="38"/>
      <c r="S54" s="38"/>
    </row>
    <row r="55" spans="1:19" ht="15.75">
      <c r="A55" s="39"/>
      <c r="B55" s="64" t="s">
        <v>42</v>
      </c>
      <c r="C55" s="66" t="s">
        <v>43</v>
      </c>
      <c r="D55" s="66"/>
      <c r="E55" s="66"/>
      <c r="F55" s="371"/>
      <c r="G55" s="67"/>
      <c r="I55" s="38"/>
      <c r="K55" s="38"/>
      <c r="L55" s="38"/>
      <c r="M55" s="38"/>
      <c r="O55" s="38"/>
      <c r="P55" s="53"/>
      <c r="Q55" s="38"/>
      <c r="S55" s="38"/>
    </row>
    <row r="56" spans="2:21" s="65" customFormat="1" ht="15.75">
      <c r="B56" s="44"/>
      <c r="C56" s="66" t="s">
        <v>44</v>
      </c>
      <c r="D56" s="66"/>
      <c r="E56" s="66"/>
      <c r="F56" s="371"/>
      <c r="G56" s="67"/>
      <c r="H56" s="86">
        <f>+CNAC</f>
        <v>0</v>
      </c>
      <c r="I56" s="50" t="s">
        <v>23</v>
      </c>
      <c r="J56" s="95">
        <f>+Org</f>
        <v>0</v>
      </c>
      <c r="K56" s="50" t="s">
        <v>23</v>
      </c>
      <c r="L56" s="49"/>
      <c r="M56" s="50" t="s">
        <v>23</v>
      </c>
      <c r="N56" s="103"/>
      <c r="O56" s="50" t="s">
        <v>23</v>
      </c>
      <c r="P56" s="49"/>
      <c r="Q56" s="50" t="s">
        <v>23</v>
      </c>
      <c r="R56" s="95">
        <f>+Prog</f>
        <v>0</v>
      </c>
      <c r="S56" s="50" t="s">
        <v>23</v>
      </c>
      <c r="T56" s="95" t="s">
        <v>27</v>
      </c>
      <c r="U56" s="39"/>
    </row>
    <row r="57" spans="2:21" s="68" customFormat="1" ht="2.25" customHeight="1">
      <c r="B57" s="43"/>
      <c r="C57" s="69"/>
      <c r="D57" s="69"/>
      <c r="E57" s="69"/>
      <c r="F57" s="372"/>
      <c r="G57" s="70"/>
      <c r="H57" s="90"/>
      <c r="I57" s="72"/>
      <c r="J57" s="97"/>
      <c r="K57" s="72"/>
      <c r="L57" s="71"/>
      <c r="M57" s="72"/>
      <c r="N57" s="105"/>
      <c r="O57" s="72"/>
      <c r="P57" s="71"/>
      <c r="Q57" s="72"/>
      <c r="R57" s="97"/>
      <c r="S57" s="72"/>
      <c r="T57" s="97"/>
      <c r="U57" s="40"/>
    </row>
    <row r="58" spans="2:20" s="65" customFormat="1" ht="15.75">
      <c r="B58" s="44"/>
      <c r="C58" s="66" t="s">
        <v>35</v>
      </c>
      <c r="D58" s="66"/>
      <c r="E58" s="66"/>
      <c r="F58" s="371"/>
      <c r="G58" s="73"/>
      <c r="H58" s="86">
        <f>+CNAC</f>
        <v>0</v>
      </c>
      <c r="I58" s="50" t="s">
        <v>23</v>
      </c>
      <c r="J58" s="95">
        <f>+Org</f>
        <v>0</v>
      </c>
      <c r="K58" s="50" t="s">
        <v>23</v>
      </c>
      <c r="L58" s="49"/>
      <c r="M58" s="50" t="s">
        <v>23</v>
      </c>
      <c r="N58" s="103"/>
      <c r="O58" s="50" t="s">
        <v>23</v>
      </c>
      <c r="P58" s="49"/>
      <c r="Q58" s="50" t="s">
        <v>23</v>
      </c>
      <c r="R58" s="95">
        <f>+Prog</f>
        <v>0</v>
      </c>
      <c r="S58" s="50" t="s">
        <v>23</v>
      </c>
      <c r="T58" s="95" t="s">
        <v>27</v>
      </c>
    </row>
    <row r="59" spans="1:19" ht="15.75">
      <c r="A59" s="39"/>
      <c r="C59" s="66" t="s">
        <v>45</v>
      </c>
      <c r="D59" s="66"/>
      <c r="E59" s="66"/>
      <c r="F59" s="373">
        <f>SUM(F56:F58)</f>
        <v>0</v>
      </c>
      <c r="G59" s="74"/>
      <c r="I59" s="38"/>
      <c r="K59" s="38"/>
      <c r="L59" s="38"/>
      <c r="M59" s="38"/>
      <c r="O59" s="38"/>
      <c r="P59" s="53"/>
      <c r="Q59" s="38"/>
      <c r="S59" s="38"/>
    </row>
    <row r="60" spans="1:19" ht="16.5" thickBot="1">
      <c r="A60" s="39"/>
      <c r="C60" s="66"/>
      <c r="D60" s="66"/>
      <c r="E60" s="66"/>
      <c r="F60" s="67"/>
      <c r="G60" s="67"/>
      <c r="I60" s="38"/>
      <c r="K60" s="38"/>
      <c r="L60" s="38"/>
      <c r="M60" s="38"/>
      <c r="O60" s="38"/>
      <c r="P60" s="53"/>
      <c r="Q60" s="38"/>
      <c r="S60" s="38"/>
    </row>
    <row r="61" spans="1:19" ht="16.5" thickBot="1">
      <c r="A61" s="39"/>
      <c r="B61" s="64" t="s">
        <v>46</v>
      </c>
      <c r="C61" s="75" t="s">
        <v>229</v>
      </c>
      <c r="D61" s="75"/>
      <c r="E61" s="75"/>
      <c r="F61" s="520">
        <f>+F16-F27-F33-F47-F50-F53-F59</f>
        <v>0</v>
      </c>
      <c r="G61" s="67"/>
      <c r="H61" s="557" t="s">
        <v>167</v>
      </c>
      <c r="I61" s="38"/>
      <c r="K61" s="38"/>
      <c r="L61" s="38"/>
      <c r="M61" s="38"/>
      <c r="O61" s="38"/>
      <c r="P61" s="53"/>
      <c r="Q61" s="38"/>
      <c r="S61" s="38"/>
    </row>
    <row r="62" spans="1:19" ht="15.75">
      <c r="A62" s="39"/>
      <c r="C62" s="66"/>
      <c r="D62" s="66"/>
      <c r="E62" s="66"/>
      <c r="F62" s="67"/>
      <c r="G62" s="67"/>
      <c r="I62" s="38"/>
      <c r="K62" s="38"/>
      <c r="L62" s="38"/>
      <c r="M62" s="38"/>
      <c r="O62" s="38"/>
      <c r="P62" s="53"/>
      <c r="Q62" s="38"/>
      <c r="S62" s="38"/>
    </row>
    <row r="63" spans="1:19" ht="15.75">
      <c r="A63" s="39"/>
      <c r="C63" s="76" t="s">
        <v>166</v>
      </c>
      <c r="D63" s="77"/>
      <c r="E63" s="77"/>
      <c r="F63" s="78">
        <f>+F27+F33+F47+F50+F53+F59+F61</f>
        <v>0</v>
      </c>
      <c r="G63" s="79"/>
      <c r="I63" s="38"/>
      <c r="K63" s="38"/>
      <c r="L63" s="38"/>
      <c r="M63" s="38"/>
      <c r="O63" s="38"/>
      <c r="P63" s="53"/>
      <c r="Q63" s="38"/>
      <c r="S63" s="38"/>
    </row>
    <row r="64" spans="1:20" ht="13.5" customHeight="1">
      <c r="A64" s="39"/>
      <c r="D64" s="66"/>
      <c r="E64" s="66"/>
      <c r="F64" s="67"/>
      <c r="G64" s="67"/>
      <c r="H64" s="556"/>
      <c r="I64" s="554"/>
      <c r="J64" s="553"/>
      <c r="K64" s="554"/>
      <c r="L64" s="554"/>
      <c r="M64" s="554"/>
      <c r="N64" s="555"/>
      <c r="O64" s="554"/>
      <c r="P64" s="554"/>
      <c r="Q64" s="554"/>
      <c r="R64" s="553"/>
      <c r="S64" s="554"/>
      <c r="T64" s="553"/>
    </row>
    <row r="65" spans="1:27" ht="15.75">
      <c r="A65" s="39"/>
      <c r="B65" s="80" t="s">
        <v>47</v>
      </c>
      <c r="C65" s="66"/>
      <c r="D65" s="66"/>
      <c r="E65" s="66"/>
      <c r="F65" s="67"/>
      <c r="G65" s="67"/>
      <c r="H65" s="556"/>
      <c r="I65" s="552"/>
      <c r="J65" s="553"/>
      <c r="K65" s="552"/>
      <c r="L65" s="372"/>
      <c r="M65" s="554"/>
      <c r="N65" s="555"/>
      <c r="O65" s="554"/>
      <c r="P65" s="554"/>
      <c r="Q65" s="552"/>
      <c r="R65" s="553"/>
      <c r="S65" s="554"/>
      <c r="T65" s="553"/>
      <c r="W65" s="80"/>
      <c r="X65" s="66"/>
      <c r="Y65" s="66"/>
      <c r="Z65" s="66"/>
      <c r="AA65" s="67"/>
    </row>
    <row r="66" spans="1:27" ht="18" customHeight="1">
      <c r="A66" s="64"/>
      <c r="B66" s="64"/>
      <c r="C66" s="66" t="s">
        <v>280</v>
      </c>
      <c r="D66" s="66"/>
      <c r="E66" s="66"/>
      <c r="F66" s="67"/>
      <c r="G66" s="67"/>
      <c r="H66" s="556"/>
      <c r="I66" s="552"/>
      <c r="J66" s="553"/>
      <c r="K66" s="552"/>
      <c r="L66" s="372"/>
      <c r="M66" s="554"/>
      <c r="N66" s="555"/>
      <c r="O66" s="554"/>
      <c r="P66" s="554"/>
      <c r="Q66" s="552"/>
      <c r="R66" s="553"/>
      <c r="S66" s="554"/>
      <c r="T66" s="553"/>
      <c r="W66" s="64"/>
      <c r="X66" s="66"/>
      <c r="Y66" s="66"/>
      <c r="Z66" s="66"/>
      <c r="AA66" s="67"/>
    </row>
    <row r="67" spans="1:27" s="65" customFormat="1" ht="15.75">
      <c r="A67" s="44"/>
      <c r="B67" s="44"/>
      <c r="C67" s="66" t="s">
        <v>105</v>
      </c>
      <c r="D67" s="66"/>
      <c r="E67" s="66"/>
      <c r="F67" s="67"/>
      <c r="G67" s="67"/>
      <c r="H67" s="556"/>
      <c r="I67" s="552"/>
      <c r="J67" s="553"/>
      <c r="K67" s="552"/>
      <c r="L67" s="372"/>
      <c r="M67" s="554"/>
      <c r="N67" s="555"/>
      <c r="O67" s="554"/>
      <c r="P67" s="554"/>
      <c r="Q67" s="552"/>
      <c r="R67" s="553"/>
      <c r="S67" s="554"/>
      <c r="T67" s="553"/>
      <c r="U67" s="39"/>
      <c r="W67" s="44"/>
      <c r="X67" s="66"/>
      <c r="Y67" s="66"/>
      <c r="Z67" s="66"/>
      <c r="AA67" s="67"/>
    </row>
    <row r="68" spans="1:27" s="65" customFormat="1" ht="15.75">
      <c r="A68" s="44"/>
      <c r="B68" s="44"/>
      <c r="C68" s="66" t="s">
        <v>61</v>
      </c>
      <c r="D68" s="66"/>
      <c r="E68" s="66"/>
      <c r="F68" s="67"/>
      <c r="G68" s="73"/>
      <c r="H68" s="556"/>
      <c r="I68" s="552"/>
      <c r="J68" s="553"/>
      <c r="K68" s="552"/>
      <c r="L68" s="372"/>
      <c r="M68" s="554"/>
      <c r="N68" s="555"/>
      <c r="O68" s="554"/>
      <c r="P68" s="554"/>
      <c r="Q68" s="552"/>
      <c r="R68" s="553"/>
      <c r="S68" s="554"/>
      <c r="T68" s="553"/>
      <c r="W68" s="44"/>
      <c r="X68" s="66"/>
      <c r="Y68" s="66"/>
      <c r="Z68" s="66"/>
      <c r="AA68" s="73"/>
    </row>
    <row r="69" spans="3:45" ht="15.75">
      <c r="C69" s="81" t="s">
        <v>127</v>
      </c>
      <c r="D69" s="82"/>
      <c r="E69" s="82"/>
      <c r="F69" s="83">
        <f>SUM(F66:F68)</f>
        <v>0</v>
      </c>
      <c r="G69" s="74"/>
      <c r="H69" s="89"/>
      <c r="I69" s="66"/>
      <c r="J69" s="99"/>
      <c r="K69" s="66"/>
      <c r="L69" s="67"/>
      <c r="M69" s="38"/>
      <c r="O69" s="38"/>
      <c r="P69" s="53"/>
      <c r="S69" s="38"/>
      <c r="W69" s="38"/>
      <c r="X69" s="66"/>
      <c r="Y69" s="66"/>
      <c r="Z69" s="66"/>
      <c r="AA69" s="73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</row>
    <row r="70" spans="3:25" ht="10.5" customHeight="1">
      <c r="C70" s="40"/>
      <c r="D70" s="40"/>
      <c r="E70" s="40"/>
      <c r="F70" s="40"/>
      <c r="G70" s="40"/>
      <c r="I70" s="40"/>
      <c r="K70" s="40"/>
      <c r="L70" s="40"/>
      <c r="M70" s="40"/>
      <c r="O70" s="40"/>
      <c r="Q70" s="40"/>
      <c r="S70" s="40"/>
      <c r="U70" s="40"/>
      <c r="V70" s="40"/>
      <c r="W70" s="40"/>
      <c r="X70" s="40"/>
      <c r="Y70" s="40"/>
    </row>
    <row r="71" spans="2:21" ht="8.25" customHeight="1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3:5" ht="9" customHeight="1">
      <c r="C72" s="66"/>
      <c r="D72" s="66"/>
      <c r="E72" s="66"/>
    </row>
    <row r="73" spans="3:5" ht="15.75">
      <c r="C73" s="66" t="s">
        <v>98</v>
      </c>
      <c r="D73" s="66"/>
      <c r="E73" s="66"/>
    </row>
    <row r="74" spans="3:5" ht="15.75">
      <c r="C74" s="66" t="s">
        <v>100</v>
      </c>
      <c r="D74" s="66"/>
      <c r="E74" s="66"/>
    </row>
    <row r="75" spans="3:5" ht="15.75">
      <c r="C75" s="66" t="s">
        <v>99</v>
      </c>
      <c r="D75" s="66"/>
      <c r="E75" s="66"/>
    </row>
    <row r="76" spans="3:5" ht="15.75">
      <c r="C76" s="66" t="s">
        <v>101</v>
      </c>
      <c r="D76" s="66"/>
      <c r="E76" s="66"/>
    </row>
    <row r="77" spans="3:5" ht="15.75">
      <c r="C77" s="66" t="s">
        <v>285</v>
      </c>
      <c r="D77" s="66"/>
      <c r="E77" s="66"/>
    </row>
    <row r="78" spans="3:19" ht="34.5" customHeight="1">
      <c r="C78" s="66"/>
      <c r="D78" s="84"/>
      <c r="E78" s="84"/>
      <c r="F78" s="57"/>
      <c r="H78" s="92"/>
      <c r="I78" s="57"/>
      <c r="J78" s="100"/>
      <c r="K78" s="57"/>
      <c r="L78" s="57"/>
      <c r="M78" s="57"/>
      <c r="N78" s="107"/>
      <c r="P78" s="57"/>
      <c r="Q78" s="57"/>
      <c r="R78" s="100"/>
      <c r="S78" s="57"/>
    </row>
    <row r="79" spans="2:21" ht="15.75">
      <c r="B79" s="53"/>
      <c r="C79" s="40"/>
      <c r="D79" s="40" t="s">
        <v>48</v>
      </c>
      <c r="E79" s="40"/>
      <c r="F79" s="40"/>
      <c r="G79" s="40"/>
      <c r="H79" s="87" t="s">
        <v>49</v>
      </c>
      <c r="I79" s="40"/>
      <c r="K79" s="40"/>
      <c r="L79" s="40"/>
      <c r="M79" s="40"/>
      <c r="O79" s="40"/>
      <c r="P79" s="40" t="s">
        <v>50</v>
      </c>
      <c r="Q79" s="40"/>
      <c r="S79" s="40"/>
      <c r="U79" s="40"/>
    </row>
    <row r="80" spans="2:21" ht="30.75" customHeight="1">
      <c r="B80" s="53"/>
      <c r="C80" s="40"/>
      <c r="D80" s="57"/>
      <c r="E80" s="57"/>
      <c r="F80" s="57"/>
      <c r="G80" s="40"/>
      <c r="H80" s="92"/>
      <c r="I80" s="57"/>
      <c r="J80" s="100"/>
      <c r="K80" s="57"/>
      <c r="L80" s="57"/>
      <c r="M80" s="57"/>
      <c r="N80" s="107"/>
      <c r="O80" s="40"/>
      <c r="P80" s="57"/>
      <c r="Q80" s="57"/>
      <c r="R80" s="100"/>
      <c r="S80" s="57"/>
      <c r="U80" s="40"/>
    </row>
    <row r="81" spans="4:19" ht="15.75">
      <c r="D81" s="39" t="s">
        <v>48</v>
      </c>
      <c r="H81" s="89" t="s">
        <v>49</v>
      </c>
      <c r="P81" s="39" t="s">
        <v>50</v>
      </c>
      <c r="Q81" s="40"/>
      <c r="R81" s="96"/>
      <c r="S81" s="40"/>
    </row>
    <row r="82" spans="2:21" ht="30.75" customHeight="1">
      <c r="B82" s="53"/>
      <c r="C82" s="40"/>
      <c r="D82" s="57"/>
      <c r="E82" s="57"/>
      <c r="F82" s="57"/>
      <c r="G82" s="40"/>
      <c r="H82" s="92"/>
      <c r="I82" s="57"/>
      <c r="J82" s="100"/>
      <c r="K82" s="57"/>
      <c r="L82" s="57"/>
      <c r="M82" s="57"/>
      <c r="N82" s="107"/>
      <c r="O82" s="40"/>
      <c r="P82" s="57"/>
      <c r="Q82" s="57"/>
      <c r="R82" s="100"/>
      <c r="S82" s="57"/>
      <c r="U82" s="40"/>
    </row>
    <row r="83" spans="4:19" ht="15.75">
      <c r="D83" s="39" t="s">
        <v>48</v>
      </c>
      <c r="H83" s="89" t="s">
        <v>49</v>
      </c>
      <c r="P83" s="39" t="s">
        <v>50</v>
      </c>
      <c r="Q83" s="40"/>
      <c r="R83" s="96"/>
      <c r="S83" s="40"/>
    </row>
    <row r="84" spans="8:19" ht="3" customHeight="1" thickBot="1">
      <c r="H84" s="89"/>
      <c r="P84" s="39"/>
      <c r="Q84" s="40"/>
      <c r="R84" s="96"/>
      <c r="S84" s="40"/>
    </row>
    <row r="85" spans="2:21" ht="15.75">
      <c r="B85" s="527"/>
      <c r="C85" s="528"/>
      <c r="D85" s="528"/>
      <c r="E85" s="528"/>
      <c r="F85" s="528"/>
      <c r="G85" s="528"/>
      <c r="H85" s="530"/>
      <c r="I85" s="528"/>
      <c r="J85" s="529"/>
      <c r="K85" s="528"/>
      <c r="L85" s="528"/>
      <c r="M85" s="528"/>
      <c r="N85" s="531"/>
      <c r="O85" s="528"/>
      <c r="P85" s="528"/>
      <c r="Q85" s="528"/>
      <c r="R85" s="529"/>
      <c r="S85" s="528"/>
      <c r="T85" s="529"/>
      <c r="U85" s="528"/>
    </row>
    <row r="86" spans="3:21" ht="15" customHeight="1">
      <c r="C86" s="765" t="s">
        <v>284</v>
      </c>
      <c r="D86" s="765"/>
      <c r="E86" s="765"/>
      <c r="F86" s="765"/>
      <c r="G86" s="40"/>
      <c r="K86" s="40"/>
      <c r="L86" s="40"/>
      <c r="M86" s="40"/>
      <c r="N86" s="532" t="s">
        <v>274</v>
      </c>
      <c r="O86" s="40"/>
      <c r="P86" s="57"/>
      <c r="Q86" s="57"/>
      <c r="R86" s="100"/>
      <c r="S86" s="57"/>
      <c r="U86" s="40"/>
    </row>
    <row r="87" spans="3:19" ht="24.75" customHeight="1">
      <c r="C87" s="765"/>
      <c r="D87" s="765"/>
      <c r="E87" s="765"/>
      <c r="F87" s="765"/>
      <c r="N87" s="533" t="s">
        <v>102</v>
      </c>
      <c r="P87" s="57"/>
      <c r="Q87" s="57"/>
      <c r="R87" s="100"/>
      <c r="S87" s="57"/>
    </row>
    <row r="88" spans="5:19" ht="24.75" customHeight="1">
      <c r="E88" s="85"/>
      <c r="F88" s="85"/>
      <c r="N88" s="533" t="s">
        <v>103</v>
      </c>
      <c r="P88" s="57"/>
      <c r="Q88" s="57"/>
      <c r="R88" s="100"/>
      <c r="S88" s="57"/>
    </row>
    <row r="91" ht="15.75">
      <c r="C91" s="66"/>
    </row>
    <row r="92" ht="15.75">
      <c r="C92" s="66"/>
    </row>
  </sheetData>
  <mergeCells count="7">
    <mergeCell ref="C86:F87"/>
    <mergeCell ref="H10:T10"/>
    <mergeCell ref="H20:T20"/>
    <mergeCell ref="B1:T1"/>
    <mergeCell ref="I3:T3"/>
    <mergeCell ref="E4:H4"/>
    <mergeCell ref="E5:H5"/>
  </mergeCells>
  <printOptions horizontalCentered="1"/>
  <pageMargins left="0.25" right="0.25" top="0.75" bottom="0.4" header="0.5" footer="0.25"/>
  <pageSetup fitToHeight="1" fitToWidth="1" horizontalDpi="600" verticalDpi="600" orientation="portrait" scale="57" r:id="rId1"/>
  <headerFooter alignWithMargins="0">
    <oddFooter>&amp;L&amp;"Times New Roman,Regular"&amp;8PENN - Facilities Services - Design and Construction&amp;C&amp;"Times New Roman,Regular"&amp;8Print Date: &amp;D&amp;R&amp;"Times New Roman,Regular"&amp;8 3.8 Capital Project Request - Schedule and Financial 5-120402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4:O72"/>
  <sheetViews>
    <sheetView workbookViewId="0" topLeftCell="A1">
      <selection activeCell="A1" sqref="A1"/>
    </sheetView>
  </sheetViews>
  <sheetFormatPr defaultColWidth="9.140625" defaultRowHeight="12.75"/>
  <cols>
    <col min="1" max="3" width="8.8515625" style="0" customWidth="1"/>
    <col min="4" max="4" width="10.00390625" style="0" customWidth="1"/>
    <col min="5" max="5" width="7.140625" style="0" customWidth="1"/>
    <col min="6" max="6" width="11.7109375" style="0" hidden="1" customWidth="1"/>
    <col min="7" max="15" width="11.7109375" style="0" customWidth="1"/>
    <col min="16" max="16384" width="8.8515625" style="0" customWidth="1"/>
  </cols>
  <sheetData>
    <row r="4" ht="12.75">
      <c r="E4" s="6"/>
    </row>
    <row r="5" spans="5:15" ht="15.75">
      <c r="E5" s="539">
        <f>+'CPS-SF'!F3</f>
        <v>0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5:15" ht="6" customHeight="1">
      <c r="E6" s="3"/>
      <c r="F6" s="4"/>
      <c r="G6" s="4"/>
      <c r="H6" s="4"/>
      <c r="I6" s="4"/>
      <c r="J6" s="4"/>
      <c r="K6" s="4"/>
      <c r="L6" s="4"/>
      <c r="M6" s="4"/>
      <c r="N6" s="4"/>
      <c r="O6" s="4"/>
    </row>
    <row r="7" spans="5:15" ht="15.75">
      <c r="E7" s="3" t="s">
        <v>119</v>
      </c>
      <c r="F7" s="4"/>
      <c r="G7" s="4"/>
      <c r="H7" s="4"/>
      <c r="I7" s="4"/>
      <c r="J7" s="4"/>
      <c r="K7" s="4"/>
      <c r="L7" s="4"/>
      <c r="M7" s="4"/>
      <c r="N7" s="4"/>
      <c r="O7" s="4"/>
    </row>
    <row r="8" spans="5:15" ht="15.75">
      <c r="E8" s="3"/>
      <c r="F8" s="4"/>
      <c r="G8" s="4"/>
      <c r="H8" s="4"/>
      <c r="I8" s="4"/>
      <c r="J8" s="4"/>
      <c r="K8" s="4"/>
      <c r="L8" s="4"/>
      <c r="M8" s="4"/>
      <c r="N8" s="4"/>
      <c r="O8" s="4"/>
    </row>
    <row r="9" spans="3:15" ht="15.75">
      <c r="C9" s="358"/>
      <c r="D9" s="358"/>
      <c r="E9" s="363"/>
      <c r="F9" s="361"/>
      <c r="G9" s="4"/>
      <c r="H9" s="4"/>
      <c r="I9" s="4"/>
      <c r="J9" s="4"/>
      <c r="K9" s="4"/>
      <c r="L9" s="4"/>
      <c r="M9" s="4"/>
      <c r="N9" s="4"/>
      <c r="O9" s="4"/>
    </row>
    <row r="10" spans="3:15" ht="12.75">
      <c r="C10" s="358"/>
      <c r="D10" s="358"/>
      <c r="E10" s="364" t="s">
        <v>121</v>
      </c>
      <c r="F10" s="362"/>
      <c r="G10" s="4"/>
      <c r="H10" s="4"/>
      <c r="I10" s="4"/>
      <c r="J10" s="4"/>
      <c r="K10" s="4"/>
      <c r="L10" s="4"/>
      <c r="M10" s="4"/>
      <c r="N10" s="4"/>
      <c r="O10" s="4"/>
    </row>
    <row r="11" spans="3:6" ht="12.75">
      <c r="C11" s="358"/>
      <c r="D11" s="358"/>
      <c r="E11" s="358"/>
      <c r="F11" s="357"/>
    </row>
    <row r="12" spans="3:15" ht="12.75">
      <c r="C12" s="358"/>
      <c r="D12" s="358"/>
      <c r="E12" s="358"/>
      <c r="F12" s="359"/>
      <c r="G12" s="7"/>
      <c r="H12" s="7"/>
      <c r="I12" s="7"/>
      <c r="J12" s="7"/>
      <c r="K12" s="7"/>
      <c r="L12" s="7"/>
      <c r="M12" s="7"/>
      <c r="N12" s="7"/>
      <c r="O12" s="7"/>
    </row>
    <row r="13" spans="3:15" ht="12.75">
      <c r="C13" s="358"/>
      <c r="D13" s="358"/>
      <c r="E13" s="365"/>
      <c r="F13" s="359">
        <v>0</v>
      </c>
      <c r="G13" s="9">
        <v>0.05</v>
      </c>
      <c r="H13" s="9">
        <f aca="true" t="shared" si="0" ref="H13:O13">+G13+0.0025</f>
        <v>0.052500000000000005</v>
      </c>
      <c r="I13" s="9">
        <f t="shared" si="0"/>
        <v>0.05500000000000001</v>
      </c>
      <c r="J13" s="9">
        <f t="shared" si="0"/>
        <v>0.05750000000000001</v>
      </c>
      <c r="K13" s="9">
        <f t="shared" si="0"/>
        <v>0.06000000000000001</v>
      </c>
      <c r="L13" s="9">
        <f t="shared" si="0"/>
        <v>0.06250000000000001</v>
      </c>
      <c r="M13" s="9">
        <f t="shared" si="0"/>
        <v>0.06500000000000002</v>
      </c>
      <c r="N13" s="9">
        <f t="shared" si="0"/>
        <v>0.06750000000000002</v>
      </c>
      <c r="O13" s="32">
        <f t="shared" si="0"/>
        <v>0.07000000000000002</v>
      </c>
    </row>
    <row r="14" spans="3:15" ht="12.75">
      <c r="C14" s="358"/>
      <c r="D14" s="358"/>
      <c r="E14" s="366">
        <v>3</v>
      </c>
      <c r="F14" s="12">
        <f aca="true" t="shared" si="1" ref="F14:F21">PMT(F$13,$E14,-1000000)</f>
        <v>333333.3333333333</v>
      </c>
      <c r="G14" s="11">
        <f aca="true" t="shared" si="2" ref="G14:O21">PMT(G$13,$E14,-1000000)</f>
        <v>367208.5646312448</v>
      </c>
      <c r="H14" s="11">
        <f t="shared" si="2"/>
        <v>368930.0363301237</v>
      </c>
      <c r="I14" s="11">
        <f t="shared" si="2"/>
        <v>370654.0746995372</v>
      </c>
      <c r="J14" s="11">
        <f t="shared" si="2"/>
        <v>372380.67006606533</v>
      </c>
      <c r="K14" s="11">
        <f t="shared" si="2"/>
        <v>374109.81279055116</v>
      </c>
      <c r="L14" s="11">
        <f t="shared" si="2"/>
        <v>375841.493268054</v>
      </c>
      <c r="M14" s="11">
        <f t="shared" si="2"/>
        <v>377575.7019278112</v>
      </c>
      <c r="N14" s="11">
        <f t="shared" si="2"/>
        <v>379312.4292331942</v>
      </c>
      <c r="O14" s="12">
        <f t="shared" si="2"/>
        <v>381051.66568166966</v>
      </c>
    </row>
    <row r="15" spans="3:15" ht="12.75">
      <c r="C15" s="358"/>
      <c r="D15" s="358"/>
      <c r="E15" s="367">
        <v>4</v>
      </c>
      <c r="F15" s="16">
        <f t="shared" si="1"/>
        <v>250000</v>
      </c>
      <c r="G15" s="15">
        <f t="shared" si="2"/>
        <v>282011.83260346274</v>
      </c>
      <c r="H15" s="15">
        <f t="shared" si="2"/>
        <v>283651.3575802753</v>
      </c>
      <c r="I15" s="15">
        <f t="shared" si="2"/>
        <v>285294.4853308316</v>
      </c>
      <c r="J15" s="15">
        <f t="shared" si="2"/>
        <v>286941.2016535521</v>
      </c>
      <c r="K15" s="15">
        <f t="shared" si="2"/>
        <v>288591.4923732733</v>
      </c>
      <c r="L15" s="15">
        <f t="shared" si="2"/>
        <v>290245.34334167367</v>
      </c>
      <c r="M15" s="15">
        <f t="shared" si="2"/>
        <v>291902.740437702</v>
      </c>
      <c r="N15" s="15">
        <f t="shared" si="2"/>
        <v>293563.6695679897</v>
      </c>
      <c r="O15" s="16">
        <f t="shared" si="2"/>
        <v>295228.1166672636</v>
      </c>
    </row>
    <row r="16" spans="3:15" ht="12.75">
      <c r="C16" s="358"/>
      <c r="D16" s="358"/>
      <c r="E16" s="367">
        <v>5</v>
      </c>
      <c r="F16" s="16"/>
      <c r="G16" s="15">
        <f t="shared" si="2"/>
        <v>230974.79812826807</v>
      </c>
      <c r="H16" s="15">
        <f t="shared" si="2"/>
        <v>232573.31680465263</v>
      </c>
      <c r="I16" s="15">
        <f t="shared" si="2"/>
        <v>234176.43618579322</v>
      </c>
      <c r="J16" s="15">
        <f t="shared" si="2"/>
        <v>235784.1371142286</v>
      </c>
      <c r="K16" s="15">
        <f t="shared" si="2"/>
        <v>237396.4004311894</v>
      </c>
      <c r="L16" s="15">
        <f t="shared" si="2"/>
        <v>239013.20697800323</v>
      </c>
      <c r="M16" s="15">
        <f t="shared" si="2"/>
        <v>240634.53759748698</v>
      </c>
      <c r="N16" s="15">
        <f t="shared" si="2"/>
        <v>242260.37313531528</v>
      </c>
      <c r="O16" s="16">
        <f t="shared" si="2"/>
        <v>243890.69444137404</v>
      </c>
    </row>
    <row r="17" spans="3:15" ht="12.75">
      <c r="C17" s="358"/>
      <c r="D17" s="358" t="s">
        <v>120</v>
      </c>
      <c r="E17" s="367">
        <v>7</v>
      </c>
      <c r="F17" s="16"/>
      <c r="G17" s="14">
        <f t="shared" si="2"/>
        <v>172819.81844617066</v>
      </c>
      <c r="H17" s="15">
        <f t="shared" si="2"/>
        <v>174388.8524442491</v>
      </c>
      <c r="I17" s="15">
        <f t="shared" si="2"/>
        <v>175964.41777285608</v>
      </c>
      <c r="J17" s="15">
        <f t="shared" si="2"/>
        <v>177546.48337389214</v>
      </c>
      <c r="K17" s="15">
        <f t="shared" si="2"/>
        <v>179135.01805901073</v>
      </c>
      <c r="L17" s="15">
        <f t="shared" si="2"/>
        <v>180729.99051529611</v>
      </c>
      <c r="M17" s="15">
        <f t="shared" si="2"/>
        <v>182331.3693108885</v>
      </c>
      <c r="N17" s="15">
        <f t="shared" si="2"/>
        <v>183939.12290054743</v>
      </c>
      <c r="O17" s="16">
        <f t="shared" si="2"/>
        <v>185553.21963115936</v>
      </c>
    </row>
    <row r="18" spans="3:15" ht="12.75">
      <c r="C18" s="358"/>
      <c r="D18" s="358"/>
      <c r="E18" s="367">
        <v>10</v>
      </c>
      <c r="F18" s="19"/>
      <c r="G18" s="15">
        <f t="shared" si="2"/>
        <v>129504.57496545668</v>
      </c>
      <c r="H18" s="15">
        <f t="shared" si="2"/>
        <v>131081.5193532638</v>
      </c>
      <c r="I18" s="15">
        <f t="shared" si="2"/>
        <v>132667.76870339815</v>
      </c>
      <c r="J18" s="15">
        <f t="shared" si="2"/>
        <v>134263.2671346077</v>
      </c>
      <c r="K18" s="15">
        <f t="shared" si="2"/>
        <v>135867.95822038376</v>
      </c>
      <c r="L18" s="15">
        <f t="shared" si="2"/>
        <v>137481.78501104415</v>
      </c>
      <c r="M18" s="15">
        <f t="shared" si="2"/>
        <v>139104.69005566795</v>
      </c>
      <c r="N18" s="15">
        <f t="shared" si="2"/>
        <v>140736.6154238633</v>
      </c>
      <c r="O18" s="16">
        <f t="shared" si="2"/>
        <v>142377.50272736474</v>
      </c>
    </row>
    <row r="19" spans="5:15" ht="12.75">
      <c r="E19" s="367">
        <v>15</v>
      </c>
      <c r="F19" s="15">
        <f t="shared" si="1"/>
        <v>66666.66666666667</v>
      </c>
      <c r="G19" s="14">
        <f t="shared" si="2"/>
        <v>96342.28760924436</v>
      </c>
      <c r="H19" s="15">
        <f t="shared" si="2"/>
        <v>97977.14894686588</v>
      </c>
      <c r="I19" s="15">
        <f t="shared" si="2"/>
        <v>99625.59760481125</v>
      </c>
      <c r="J19" s="15">
        <f t="shared" si="2"/>
        <v>101287.51081313299</v>
      </c>
      <c r="K19" s="15">
        <f t="shared" si="2"/>
        <v>102962.76395531265</v>
      </c>
      <c r="L19" s="15">
        <f t="shared" si="2"/>
        <v>104651.23067216385</v>
      </c>
      <c r="M19" s="15">
        <f t="shared" si="2"/>
        <v>106352.7829650626</v>
      </c>
      <c r="N19" s="15">
        <f t="shared" si="2"/>
        <v>108067.29129838025</v>
      </c>
      <c r="O19" s="16">
        <f t="shared" si="2"/>
        <v>109794.62470100654</v>
      </c>
    </row>
    <row r="20" spans="5:15" ht="12.75">
      <c r="E20" s="367">
        <v>20</v>
      </c>
      <c r="F20" s="15">
        <f t="shared" si="1"/>
        <v>50000</v>
      </c>
      <c r="G20" s="14">
        <f t="shared" si="2"/>
        <v>80242.58719069132</v>
      </c>
      <c r="H20" s="15">
        <f t="shared" si="2"/>
        <v>81952.28315855331</v>
      </c>
      <c r="I20" s="15">
        <f t="shared" si="2"/>
        <v>83679.33003493321</v>
      </c>
      <c r="J20" s="15">
        <f t="shared" si="2"/>
        <v>85423.49882248319</v>
      </c>
      <c r="K20" s="15">
        <f t="shared" si="2"/>
        <v>87184.55697685141</v>
      </c>
      <c r="L20" s="15">
        <f t="shared" si="2"/>
        <v>88962.26872144688</v>
      </c>
      <c r="M20" s="15">
        <f t="shared" si="2"/>
        <v>90756.3953583046</v>
      </c>
      <c r="N20" s="15">
        <f t="shared" si="2"/>
        <v>92566.69557445643</v>
      </c>
      <c r="O20" s="16">
        <f t="shared" si="2"/>
        <v>94392.92574325572</v>
      </c>
    </row>
    <row r="21" spans="5:15" ht="12.75">
      <c r="E21" s="367">
        <v>25</v>
      </c>
      <c r="F21" s="15">
        <f t="shared" si="1"/>
        <v>40000</v>
      </c>
      <c r="G21" s="14">
        <f t="shared" si="2"/>
        <v>70952.45729922962</v>
      </c>
      <c r="H21" s="15">
        <f t="shared" si="2"/>
        <v>72740.65708303022</v>
      </c>
      <c r="I21" s="15">
        <f t="shared" si="2"/>
        <v>74549.35294643854</v>
      </c>
      <c r="J21" s="15">
        <f t="shared" si="2"/>
        <v>76378.16738826387</v>
      </c>
      <c r="K21" s="15">
        <f t="shared" si="2"/>
        <v>78226.71821227398</v>
      </c>
      <c r="L21" s="15">
        <f t="shared" si="2"/>
        <v>80094.61925298274</v>
      </c>
      <c r="M21" s="15">
        <f t="shared" si="2"/>
        <v>81981.481083985</v>
      </c>
      <c r="N21" s="15">
        <f t="shared" si="2"/>
        <v>83886.91170708682</v>
      </c>
      <c r="O21" s="16">
        <f t="shared" si="2"/>
        <v>85810.51722066564</v>
      </c>
    </row>
    <row r="22" spans="5:15" ht="12.75">
      <c r="E22" s="368">
        <v>30</v>
      </c>
      <c r="F22" s="18">
        <f aca="true" t="shared" si="3" ref="F22:O22">PMT(F$13,$E22,-1000000)</f>
        <v>33333.333333333336</v>
      </c>
      <c r="G22" s="17">
        <f t="shared" si="3"/>
        <v>65051.43508027659</v>
      </c>
      <c r="H22" s="18">
        <f t="shared" si="3"/>
        <v>66916.93352308961</v>
      </c>
      <c r="I22" s="18">
        <f t="shared" si="3"/>
        <v>68805.3896793896</v>
      </c>
      <c r="J22" s="18">
        <f t="shared" si="3"/>
        <v>70716.23861721419</v>
      </c>
      <c r="K22" s="18">
        <f t="shared" si="3"/>
        <v>72648.91149004722</v>
      </c>
      <c r="L22" s="18">
        <f t="shared" si="3"/>
        <v>74602.83690687327</v>
      </c>
      <c r="M22" s="18">
        <f t="shared" si="3"/>
        <v>76577.44224591064</v>
      </c>
      <c r="N22" s="18">
        <f t="shared" si="3"/>
        <v>78572.1549086081</v>
      </c>
      <c r="O22" s="19">
        <f t="shared" si="3"/>
        <v>80586.40351111122</v>
      </c>
    </row>
    <row r="23" spans="5:15" ht="19.5" customHeight="1" thickBot="1">
      <c r="E23" s="20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5:15" ht="15.75"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6:15" ht="12.75">
      <c r="F25" s="4"/>
      <c r="I25" s="4"/>
      <c r="J25" s="4"/>
      <c r="K25" s="28" t="s">
        <v>179</v>
      </c>
      <c r="L25" s="29">
        <f>+'CPS-SF'!F37</f>
        <v>0</v>
      </c>
      <c r="O25" s="4"/>
    </row>
    <row r="27" spans="6:15" ht="12.75">
      <c r="F27" s="7"/>
      <c r="G27" s="33"/>
      <c r="H27" s="33"/>
      <c r="I27" s="33"/>
      <c r="J27" s="33"/>
      <c r="K27" s="33"/>
      <c r="L27" s="33"/>
      <c r="M27" s="33"/>
      <c r="N27" s="33"/>
      <c r="O27" s="33"/>
    </row>
    <row r="28" spans="5:15" ht="12.75">
      <c r="E28" s="8"/>
      <c r="F28" s="9">
        <v>0</v>
      </c>
      <c r="G28" s="34">
        <f aca="true" t="shared" si="4" ref="G28:O28">+G13</f>
        <v>0.05</v>
      </c>
      <c r="H28" s="35">
        <f t="shared" si="4"/>
        <v>0.052500000000000005</v>
      </c>
      <c r="I28" s="35">
        <f t="shared" si="4"/>
        <v>0.05500000000000001</v>
      </c>
      <c r="J28" s="35">
        <f t="shared" si="4"/>
        <v>0.05750000000000001</v>
      </c>
      <c r="K28" s="35">
        <f t="shared" si="4"/>
        <v>0.06000000000000001</v>
      </c>
      <c r="L28" s="35">
        <f t="shared" si="4"/>
        <v>0.06250000000000001</v>
      </c>
      <c r="M28" s="35">
        <f t="shared" si="4"/>
        <v>0.06500000000000002</v>
      </c>
      <c r="N28" s="35">
        <f t="shared" si="4"/>
        <v>0.06750000000000002</v>
      </c>
      <c r="O28" s="36">
        <f t="shared" si="4"/>
        <v>0.07000000000000002</v>
      </c>
    </row>
    <row r="29" spans="5:15" ht="12.75">
      <c r="E29" s="5">
        <f aca="true" t="shared" si="5" ref="E29:E36">+E14</f>
        <v>3</v>
      </c>
      <c r="F29" s="10">
        <f aca="true" t="shared" si="6" ref="F29:F37">+F14*12.1204</f>
        <v>4040133.333333333</v>
      </c>
      <c r="G29" s="10">
        <f aca="true" t="shared" si="7" ref="G29:O29">+G14*$L$25/1000000</f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2">
        <f t="shared" si="7"/>
        <v>0</v>
      </c>
    </row>
    <row r="30" spans="5:15" ht="12.75">
      <c r="E30" s="13">
        <f t="shared" si="5"/>
        <v>4</v>
      </c>
      <c r="F30" s="14">
        <f t="shared" si="6"/>
        <v>3030100</v>
      </c>
      <c r="G30" s="14">
        <f aca="true" t="shared" si="8" ref="G30:O30">+G15*$L$25/1000000</f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8"/>
        <v>0</v>
      </c>
      <c r="O30" s="16">
        <f t="shared" si="8"/>
        <v>0</v>
      </c>
    </row>
    <row r="31" spans="5:15" ht="12.75">
      <c r="E31" s="13">
        <f t="shared" si="5"/>
        <v>5</v>
      </c>
      <c r="F31" s="14">
        <f t="shared" si="6"/>
        <v>0</v>
      </c>
      <c r="G31" s="14">
        <f aca="true" t="shared" si="9" ref="G31:O31">+G16*$L$25/1000000</f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9"/>
        <v>0</v>
      </c>
      <c r="O31" s="16">
        <f t="shared" si="9"/>
        <v>0</v>
      </c>
    </row>
    <row r="32" spans="4:15" ht="12.75">
      <c r="D32" s="24" t="s">
        <v>120</v>
      </c>
      <c r="E32" s="13">
        <f t="shared" si="5"/>
        <v>7</v>
      </c>
      <c r="F32" s="14">
        <f t="shared" si="6"/>
        <v>0</v>
      </c>
      <c r="G32" s="14">
        <f aca="true" t="shared" si="10" ref="G32:O32">+G17*$L$25/1000000</f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0"/>
        <v>0</v>
      </c>
      <c r="O32" s="16">
        <f t="shared" si="10"/>
        <v>0</v>
      </c>
    </row>
    <row r="33" spans="5:15" ht="12.75">
      <c r="E33" s="13">
        <f t="shared" si="5"/>
        <v>10</v>
      </c>
      <c r="F33" s="14">
        <f t="shared" si="6"/>
        <v>0</v>
      </c>
      <c r="G33" s="14">
        <f aca="true" t="shared" si="11" ref="G33:O33">+G18*$L$25/1000000</f>
        <v>0</v>
      </c>
      <c r="H33" s="15">
        <f t="shared" si="11"/>
        <v>0</v>
      </c>
      <c r="I33" s="15">
        <f t="shared" si="11"/>
        <v>0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11"/>
        <v>0</v>
      </c>
      <c r="O33" s="16">
        <f t="shared" si="11"/>
        <v>0</v>
      </c>
    </row>
    <row r="34" spans="5:15" ht="12.75">
      <c r="E34" s="13">
        <f t="shared" si="5"/>
        <v>15</v>
      </c>
      <c r="F34" s="14">
        <f t="shared" si="6"/>
        <v>808026.6666666667</v>
      </c>
      <c r="G34" s="14">
        <f aca="true" t="shared" si="12" ref="G34:O34">+G19*$L$25/1000000</f>
        <v>0</v>
      </c>
      <c r="H34" s="15">
        <f t="shared" si="12"/>
        <v>0</v>
      </c>
      <c r="I34" s="15">
        <f t="shared" si="12"/>
        <v>0</v>
      </c>
      <c r="J34" s="15">
        <f t="shared" si="12"/>
        <v>0</v>
      </c>
      <c r="K34" s="15">
        <f t="shared" si="12"/>
        <v>0</v>
      </c>
      <c r="L34" s="15">
        <f t="shared" si="12"/>
        <v>0</v>
      </c>
      <c r="M34" s="15">
        <f t="shared" si="12"/>
        <v>0</v>
      </c>
      <c r="N34" s="15">
        <f t="shared" si="12"/>
        <v>0</v>
      </c>
      <c r="O34" s="16">
        <f t="shared" si="12"/>
        <v>0</v>
      </c>
    </row>
    <row r="35" spans="5:15" ht="12.75">
      <c r="E35" s="13">
        <f t="shared" si="5"/>
        <v>20</v>
      </c>
      <c r="F35" s="14">
        <f t="shared" si="6"/>
        <v>606020</v>
      </c>
      <c r="G35" s="14">
        <f aca="true" t="shared" si="13" ref="G35:O35">+G20*$L$25/1000000</f>
        <v>0</v>
      </c>
      <c r="H35" s="15">
        <f t="shared" si="13"/>
        <v>0</v>
      </c>
      <c r="I35" s="15">
        <f t="shared" si="13"/>
        <v>0</v>
      </c>
      <c r="J35" s="15">
        <f t="shared" si="13"/>
        <v>0</v>
      </c>
      <c r="K35" s="15">
        <f t="shared" si="13"/>
        <v>0</v>
      </c>
      <c r="L35" s="15">
        <f t="shared" si="13"/>
        <v>0</v>
      </c>
      <c r="M35" s="15">
        <f t="shared" si="13"/>
        <v>0</v>
      </c>
      <c r="N35" s="15">
        <f t="shared" si="13"/>
        <v>0</v>
      </c>
      <c r="O35" s="16">
        <f t="shared" si="13"/>
        <v>0</v>
      </c>
    </row>
    <row r="36" spans="5:15" ht="12.75">
      <c r="E36" s="13">
        <f t="shared" si="5"/>
        <v>25</v>
      </c>
      <c r="F36" s="14">
        <f t="shared" si="6"/>
        <v>484816</v>
      </c>
      <c r="G36" s="14">
        <f aca="true" t="shared" si="14" ref="G36:O36">+G21*$L$25/1000000</f>
        <v>0</v>
      </c>
      <c r="H36" s="15">
        <f t="shared" si="14"/>
        <v>0</v>
      </c>
      <c r="I36" s="15">
        <f t="shared" si="14"/>
        <v>0</v>
      </c>
      <c r="J36" s="15">
        <f t="shared" si="14"/>
        <v>0</v>
      </c>
      <c r="K36" s="15">
        <f t="shared" si="14"/>
        <v>0</v>
      </c>
      <c r="L36" s="15">
        <f t="shared" si="14"/>
        <v>0</v>
      </c>
      <c r="M36" s="15">
        <f t="shared" si="14"/>
        <v>0</v>
      </c>
      <c r="N36" s="15">
        <f t="shared" si="14"/>
        <v>0</v>
      </c>
      <c r="O36" s="16">
        <f t="shared" si="14"/>
        <v>0</v>
      </c>
    </row>
    <row r="37" spans="5:15" ht="12.75">
      <c r="E37" s="2">
        <v>30</v>
      </c>
      <c r="F37" s="17">
        <f t="shared" si="6"/>
        <v>404013.3333333334</v>
      </c>
      <c r="G37" s="17">
        <f aca="true" t="shared" si="15" ref="G37:L37">+G22*$L$25/1000000</f>
        <v>0</v>
      </c>
      <c r="H37" s="18">
        <f t="shared" si="15"/>
        <v>0</v>
      </c>
      <c r="I37" s="18">
        <f t="shared" si="15"/>
        <v>0</v>
      </c>
      <c r="J37" s="18">
        <f t="shared" si="15"/>
        <v>0</v>
      </c>
      <c r="K37" s="18">
        <f t="shared" si="15"/>
        <v>0</v>
      </c>
      <c r="L37" s="18">
        <f t="shared" si="15"/>
        <v>0</v>
      </c>
      <c r="M37" s="18">
        <f>+M22*$L$25/1000000</f>
        <v>0</v>
      </c>
      <c r="N37" s="18">
        <f>+N22*$L$25/1000000</f>
        <v>0</v>
      </c>
      <c r="O37" s="19">
        <f>+O22*$L$25/1000000</f>
        <v>0</v>
      </c>
    </row>
    <row r="40" spans="7:8" ht="12.75">
      <c r="G40" s="23" t="s">
        <v>160</v>
      </c>
      <c r="H40" t="s">
        <v>122</v>
      </c>
    </row>
    <row r="41" ht="12.75">
      <c r="H41" t="s">
        <v>177</v>
      </c>
    </row>
    <row r="42" ht="12.75">
      <c r="H42" t="str">
        <f>+H47&amp;PB!$C$1&amp;$H$48</f>
        <v>Office and .</v>
      </c>
    </row>
    <row r="46" spans="5:8" ht="12.75">
      <c r="E46" s="21"/>
      <c r="H46" s="26"/>
    </row>
    <row r="47" spans="7:8" ht="12.75">
      <c r="G47" s="112" t="s">
        <v>150</v>
      </c>
      <c r="H47" s="30" t="s">
        <v>17</v>
      </c>
    </row>
    <row r="48" spans="5:8" ht="12.75">
      <c r="E48" s="25"/>
      <c r="G48" s="111"/>
      <c r="H48" s="31" t="s">
        <v>149</v>
      </c>
    </row>
    <row r="49" ht="12.75">
      <c r="E49" s="25"/>
    </row>
    <row r="51" ht="12.75">
      <c r="H51" s="27">
        <f>+E48&amp;H46</f>
      </c>
    </row>
    <row r="52" ht="12.75">
      <c r="H52">
        <f>LEFT(H46,1)</f>
      </c>
    </row>
    <row r="71" spans="8:9" ht="12.75">
      <c r="H71" s="1"/>
      <c r="I71" s="21"/>
    </row>
    <row r="72" spans="8:9" ht="12.75">
      <c r="H72" s="1"/>
      <c r="I72" s="21"/>
    </row>
  </sheetData>
  <printOptions horizontalCentered="1"/>
  <pageMargins left="0.25" right="0.25" top="0.75" bottom="0.4" header="0.5" footer="0.25"/>
  <pageSetup fitToHeight="1" fitToWidth="1" horizontalDpi="600" verticalDpi="600" orientation="landscape" r:id="rId1"/>
  <headerFooter alignWithMargins="0">
    <oddFooter>&amp;L&amp;"Times New Roman,Regular"&amp;8PENN - Facilities Services - Design and Construction&amp;C&amp;"Times New Roman,Regular"&amp;8Print Date: &amp;D&amp;R&amp;"Times New Roman,Regular"&amp;8 3.8 Capital Project Request - Schedule and Financial 5-120402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3"/>
  <sheetViews>
    <sheetView showGridLines="0" zoomScale="75" zoomScaleNormal="75" workbookViewId="0" topLeftCell="A1">
      <selection activeCell="A1" sqref="A1"/>
    </sheetView>
  </sheetViews>
  <sheetFormatPr defaultColWidth="11.140625" defaultRowHeight="12.75"/>
  <cols>
    <col min="1" max="1" width="4.7109375" style="38" customWidth="1"/>
    <col min="2" max="2" width="3.7109375" style="38" customWidth="1"/>
    <col min="3" max="3" width="26.421875" style="39" customWidth="1"/>
    <col min="4" max="4" width="1.8515625" style="39" customWidth="1"/>
    <col min="5" max="5" width="30.00390625" style="39" customWidth="1"/>
    <col min="6" max="6" width="15.7109375" style="39" customWidth="1"/>
    <col min="7" max="7" width="1.421875" style="39" customWidth="1"/>
    <col min="8" max="8" width="9.421875" style="87" customWidth="1"/>
    <col min="9" max="9" width="1.421875" style="39" customWidth="1"/>
    <col min="10" max="10" width="9.421875" style="93" customWidth="1"/>
    <col min="11" max="11" width="1.421875" style="39" customWidth="1"/>
    <col min="12" max="12" width="4.8515625" style="39" customWidth="1"/>
    <col min="13" max="13" width="1.421875" style="39" customWidth="1"/>
    <col min="14" max="14" width="10.140625" style="101" customWidth="1"/>
    <col min="15" max="15" width="1.421875" style="39" customWidth="1"/>
    <col min="16" max="16" width="9.421875" style="40" customWidth="1"/>
    <col min="17" max="17" width="1.421875" style="39" customWidth="1"/>
    <col min="18" max="18" width="9.421875" style="93" customWidth="1"/>
    <col min="19" max="19" width="1.421875" style="39" customWidth="1"/>
    <col min="20" max="20" width="12.140625" style="93" customWidth="1"/>
    <col min="21" max="21" width="6.421875" style="39" customWidth="1"/>
    <col min="22" max="16384" width="17.140625" style="39" customWidth="1"/>
  </cols>
  <sheetData>
    <row r="1" spans="1:22" ht="20.25" customHeight="1">
      <c r="A1" s="558"/>
      <c r="B1" s="775" t="s">
        <v>282</v>
      </c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559"/>
      <c r="V1" s="559"/>
    </row>
    <row r="2" spans="1:22" ht="11.25" customHeight="1">
      <c r="A2" s="558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59"/>
      <c r="V2" s="559"/>
    </row>
    <row r="3" spans="1:22" ht="16.5" customHeight="1">
      <c r="A3" s="558"/>
      <c r="B3" s="558"/>
      <c r="C3" s="561" t="s">
        <v>273</v>
      </c>
      <c r="D3" s="562"/>
      <c r="E3" s="779">
        <f>+SchCtr</f>
        <v>0</v>
      </c>
      <c r="F3" s="780"/>
      <c r="G3" s="559"/>
      <c r="H3" s="564"/>
      <c r="I3" s="559"/>
      <c r="J3" s="565"/>
      <c r="K3" s="559"/>
      <c r="L3" s="559"/>
      <c r="M3" s="559"/>
      <c r="N3" s="566"/>
      <c r="O3" s="559"/>
      <c r="P3" s="567"/>
      <c r="Q3" s="559"/>
      <c r="R3" s="565"/>
      <c r="S3" s="559"/>
      <c r="T3" s="565"/>
      <c r="U3" s="559"/>
      <c r="V3" s="559"/>
    </row>
    <row r="4" spans="1:22" ht="16.5" customHeight="1">
      <c r="A4" s="558"/>
      <c r="B4" s="558"/>
      <c r="C4" s="561" t="s">
        <v>239</v>
      </c>
      <c r="D4" s="562"/>
      <c r="E4" s="779">
        <f>+Title</f>
        <v>0</v>
      </c>
      <c r="F4" s="780"/>
      <c r="G4" s="559"/>
      <c r="H4" s="564"/>
      <c r="I4" s="559"/>
      <c r="J4" s="565"/>
      <c r="K4" s="559"/>
      <c r="L4" s="559"/>
      <c r="M4" s="559"/>
      <c r="N4" s="566"/>
      <c r="O4" s="559"/>
      <c r="P4" s="567"/>
      <c r="Q4" s="559"/>
      <c r="R4" s="565"/>
      <c r="S4" s="559"/>
      <c r="T4" s="565"/>
      <c r="U4" s="559"/>
      <c r="V4" s="559"/>
    </row>
    <row r="5" spans="1:22" ht="16.5" customHeight="1">
      <c r="A5" s="558"/>
      <c r="B5" s="558"/>
      <c r="C5" s="561" t="s">
        <v>240</v>
      </c>
      <c r="D5" s="562"/>
      <c r="E5" s="568">
        <f>+Proj</f>
        <v>0</v>
      </c>
      <c r="F5" s="559"/>
      <c r="G5" s="559"/>
      <c r="H5" s="564"/>
      <c r="I5" s="559"/>
      <c r="J5" s="565"/>
      <c r="K5" s="559"/>
      <c r="L5" s="559"/>
      <c r="M5" s="559"/>
      <c r="N5" s="566"/>
      <c r="O5" s="559"/>
      <c r="P5" s="567"/>
      <c r="Q5" s="559"/>
      <c r="R5" s="565"/>
      <c r="S5" s="559"/>
      <c r="T5" s="565"/>
      <c r="U5" s="559"/>
      <c r="V5" s="559"/>
    </row>
    <row r="6" spans="1:22" ht="16.5" customHeight="1">
      <c r="A6" s="558"/>
      <c r="B6" s="558"/>
      <c r="C6" s="561" t="s">
        <v>171</v>
      </c>
      <c r="D6" s="562"/>
      <c r="E6" s="569">
        <f>+CREF</f>
        <v>0</v>
      </c>
      <c r="F6" s="559"/>
      <c r="G6" s="559"/>
      <c r="H6" s="564"/>
      <c r="I6" s="559"/>
      <c r="J6" s="565"/>
      <c r="K6" s="559"/>
      <c r="L6" s="559"/>
      <c r="M6" s="559"/>
      <c r="N6" s="566"/>
      <c r="O6" s="559"/>
      <c r="P6" s="567"/>
      <c r="Q6" s="559"/>
      <c r="R6" s="565"/>
      <c r="S6" s="559"/>
      <c r="T6" s="565"/>
      <c r="U6" s="559"/>
      <c r="V6" s="559"/>
    </row>
    <row r="7" spans="1:22" ht="16.5" customHeight="1">
      <c r="A7" s="558"/>
      <c r="B7" s="558"/>
      <c r="C7" s="561" t="s">
        <v>241</v>
      </c>
      <c r="D7" s="562"/>
      <c r="E7" s="569"/>
      <c r="F7" s="559"/>
      <c r="G7" s="559"/>
      <c r="H7" s="564"/>
      <c r="I7" s="559"/>
      <c r="J7" s="565"/>
      <c r="K7" s="559"/>
      <c r="L7" s="559"/>
      <c r="M7" s="559"/>
      <c r="N7" s="566"/>
      <c r="O7" s="559"/>
      <c r="P7" s="567"/>
      <c r="Q7" s="559"/>
      <c r="R7" s="565"/>
      <c r="S7" s="559"/>
      <c r="T7" s="565"/>
      <c r="U7" s="559"/>
      <c r="V7" s="559"/>
    </row>
    <row r="8" spans="1:22" ht="16.5" customHeight="1">
      <c r="A8" s="558"/>
      <c r="B8" s="559"/>
      <c r="C8" s="570" t="s">
        <v>130</v>
      </c>
      <c r="D8" s="571"/>
      <c r="E8" s="572" t="str">
        <f>IF(+Est_Closeout_Dt=0,"tbd",+Est_Closeout_Dt)</f>
        <v>tbd</v>
      </c>
      <c r="F8" s="573"/>
      <c r="G8" s="559"/>
      <c r="H8" s="564"/>
      <c r="I8" s="559"/>
      <c r="J8" s="565"/>
      <c r="K8" s="559"/>
      <c r="L8" s="559"/>
      <c r="M8" s="559"/>
      <c r="N8" s="566"/>
      <c r="O8" s="559"/>
      <c r="P8" s="567"/>
      <c r="Q8" s="559"/>
      <c r="R8" s="565"/>
      <c r="S8" s="559"/>
      <c r="T8" s="565"/>
      <c r="U8" s="559"/>
      <c r="V8" s="559"/>
    </row>
    <row r="9" spans="1:22" ht="16.5" customHeight="1">
      <c r="A9" s="558"/>
      <c r="B9" s="559"/>
      <c r="C9" s="574" t="s">
        <v>57</v>
      </c>
      <c r="D9" s="571"/>
      <c r="E9" s="563">
        <f>+PM</f>
        <v>0</v>
      </c>
      <c r="F9" s="573"/>
      <c r="G9" s="559"/>
      <c r="H9" s="564"/>
      <c r="I9" s="559"/>
      <c r="J9" s="565"/>
      <c r="K9" s="559"/>
      <c r="L9" s="559"/>
      <c r="M9" s="559"/>
      <c r="N9" s="566"/>
      <c r="O9" s="559"/>
      <c r="P9" s="567"/>
      <c r="Q9" s="559"/>
      <c r="R9" s="565"/>
      <c r="S9" s="559"/>
      <c r="T9" s="565"/>
      <c r="U9" s="559"/>
      <c r="V9" s="559"/>
    </row>
    <row r="10" spans="1:22" ht="16.5" customHeight="1">
      <c r="A10" s="558"/>
      <c r="B10" s="559"/>
      <c r="C10" s="574" t="s">
        <v>59</v>
      </c>
      <c r="D10" s="575"/>
      <c r="E10" s="563">
        <f>+Director</f>
        <v>0</v>
      </c>
      <c r="F10" s="567"/>
      <c r="G10" s="559"/>
      <c r="H10" s="776" t="s">
        <v>0</v>
      </c>
      <c r="I10" s="777"/>
      <c r="J10" s="777"/>
      <c r="K10" s="777"/>
      <c r="L10" s="777"/>
      <c r="M10" s="777"/>
      <c r="N10" s="777"/>
      <c r="O10" s="777"/>
      <c r="P10" s="777"/>
      <c r="Q10" s="777"/>
      <c r="R10" s="777"/>
      <c r="S10" s="777"/>
      <c r="T10" s="778"/>
      <c r="U10" s="559"/>
      <c r="V10" s="559"/>
    </row>
    <row r="11" spans="1:22" ht="15.75">
      <c r="A11" s="558"/>
      <c r="B11" s="559"/>
      <c r="C11" s="567"/>
      <c r="D11" s="567"/>
      <c r="E11" s="567"/>
      <c r="F11" s="567"/>
      <c r="G11" s="559"/>
      <c r="H11" s="576" t="s">
        <v>243</v>
      </c>
      <c r="I11" s="577"/>
      <c r="J11" s="578" t="s">
        <v>244</v>
      </c>
      <c r="K11" s="577"/>
      <c r="L11" s="577" t="s">
        <v>245</v>
      </c>
      <c r="M11" s="577"/>
      <c r="N11" s="579" t="s">
        <v>246</v>
      </c>
      <c r="O11" s="577"/>
      <c r="P11" s="580" t="s">
        <v>247</v>
      </c>
      <c r="Q11" s="577"/>
      <c r="R11" s="578" t="s">
        <v>248</v>
      </c>
      <c r="S11" s="577"/>
      <c r="T11" s="578" t="s">
        <v>249</v>
      </c>
      <c r="U11" s="559"/>
      <c r="V11" s="559"/>
    </row>
    <row r="12" spans="1:22" ht="15.75">
      <c r="A12" s="558"/>
      <c r="B12" s="581" t="s">
        <v>22</v>
      </c>
      <c r="C12" s="582"/>
      <c r="D12" s="582"/>
      <c r="E12" s="582"/>
      <c r="F12" s="583">
        <f>+PB!K61</f>
        <v>0</v>
      </c>
      <c r="G12" s="559"/>
      <c r="H12" s="584">
        <v>970</v>
      </c>
      <c r="I12" s="585" t="s">
        <v>23</v>
      </c>
      <c r="J12" s="584">
        <v>9703</v>
      </c>
      <c r="K12" s="585" t="s">
        <v>23</v>
      </c>
      <c r="L12" s="586" t="s">
        <v>24</v>
      </c>
      <c r="M12" s="585" t="s">
        <v>23</v>
      </c>
      <c r="N12" s="587" t="s">
        <v>25</v>
      </c>
      <c r="O12" s="585" t="s">
        <v>23</v>
      </c>
      <c r="P12" s="586" t="s">
        <v>26</v>
      </c>
      <c r="Q12" s="585" t="s">
        <v>23</v>
      </c>
      <c r="R12" s="588">
        <v>9200</v>
      </c>
      <c r="S12" s="577" t="s">
        <v>123</v>
      </c>
      <c r="T12" s="588">
        <f>+CREF</f>
        <v>0</v>
      </c>
      <c r="U12" s="559"/>
      <c r="V12" s="559"/>
    </row>
    <row r="13" spans="1:22" ht="6.75" customHeight="1">
      <c r="A13" s="558"/>
      <c r="B13" s="589"/>
      <c r="C13" s="590"/>
      <c r="D13" s="590"/>
      <c r="E13" s="590"/>
      <c r="F13" s="591"/>
      <c r="G13" s="559"/>
      <c r="H13" s="564"/>
      <c r="I13" s="558"/>
      <c r="J13" s="565"/>
      <c r="K13" s="558"/>
      <c r="L13" s="558"/>
      <c r="M13" s="558"/>
      <c r="N13" s="566"/>
      <c r="O13" s="558"/>
      <c r="P13" s="592"/>
      <c r="Q13" s="558"/>
      <c r="R13" s="565"/>
      <c r="S13" s="558"/>
      <c r="T13" s="565"/>
      <c r="U13" s="559"/>
      <c r="V13" s="559"/>
    </row>
    <row r="14" spans="1:22" ht="15.75">
      <c r="A14" s="558"/>
      <c r="B14" s="593" t="s">
        <v>151</v>
      </c>
      <c r="C14" s="567"/>
      <c r="D14" s="567"/>
      <c r="E14" s="567"/>
      <c r="F14" s="594"/>
      <c r="G14" s="559"/>
      <c r="H14" s="564"/>
      <c r="I14" s="558"/>
      <c r="J14" s="565"/>
      <c r="K14" s="558"/>
      <c r="L14" s="558"/>
      <c r="M14" s="558"/>
      <c r="N14" s="566"/>
      <c r="O14" s="558"/>
      <c r="P14" s="592"/>
      <c r="Q14" s="558"/>
      <c r="R14" s="565"/>
      <c r="S14" s="558"/>
      <c r="T14" s="565"/>
      <c r="U14" s="559"/>
      <c r="V14" s="559"/>
    </row>
    <row r="15" spans="1:22" ht="6.75" customHeight="1">
      <c r="A15" s="558"/>
      <c r="B15" s="595"/>
      <c r="C15" s="596"/>
      <c r="D15" s="596"/>
      <c r="E15" s="596"/>
      <c r="F15" s="597"/>
      <c r="G15" s="559"/>
      <c r="H15" s="564"/>
      <c r="I15" s="558"/>
      <c r="J15" s="565"/>
      <c r="K15" s="558"/>
      <c r="L15" s="558"/>
      <c r="M15" s="558"/>
      <c r="N15" s="566"/>
      <c r="O15" s="558"/>
      <c r="P15" s="592"/>
      <c r="Q15" s="558"/>
      <c r="R15" s="565"/>
      <c r="S15" s="558"/>
      <c r="T15" s="565"/>
      <c r="U15" s="559"/>
      <c r="V15" s="559"/>
    </row>
    <row r="16" spans="1:22" ht="15.75">
      <c r="A16" s="558"/>
      <c r="B16" s="598" t="s">
        <v>18</v>
      </c>
      <c r="C16" s="582"/>
      <c r="D16" s="582"/>
      <c r="E16" s="582"/>
      <c r="F16" s="583">
        <f>+F12-F14</f>
        <v>0</v>
      </c>
      <c r="G16" s="559"/>
      <c r="H16" s="564"/>
      <c r="I16" s="558"/>
      <c r="J16" s="565"/>
      <c r="K16" s="558"/>
      <c r="L16" s="558"/>
      <c r="M16" s="558"/>
      <c r="N16" s="566"/>
      <c r="O16" s="558"/>
      <c r="P16" s="592"/>
      <c r="Q16" s="558"/>
      <c r="R16" s="565"/>
      <c r="S16" s="558"/>
      <c r="T16" s="565"/>
      <c r="U16" s="559"/>
      <c r="V16" s="559"/>
    </row>
    <row r="17" spans="1:22" ht="15.75">
      <c r="A17" s="558"/>
      <c r="B17" s="558"/>
      <c r="C17" s="567"/>
      <c r="D17" s="567"/>
      <c r="E17" s="567"/>
      <c r="F17" s="567"/>
      <c r="G17" s="559"/>
      <c r="H17" s="564"/>
      <c r="I17" s="558"/>
      <c r="J17" s="565"/>
      <c r="K17" s="558"/>
      <c r="L17" s="558"/>
      <c r="M17" s="558"/>
      <c r="N17" s="566"/>
      <c r="O17" s="558"/>
      <c r="P17" s="592"/>
      <c r="Q17" s="558"/>
      <c r="R17" s="565"/>
      <c r="S17" s="558"/>
      <c r="T17" s="565"/>
      <c r="U17" s="559"/>
      <c r="V17" s="559"/>
    </row>
    <row r="18" spans="1:22" ht="15.75">
      <c r="A18" s="558"/>
      <c r="B18" s="558"/>
      <c r="C18" s="567"/>
      <c r="D18" s="567"/>
      <c r="E18" s="567"/>
      <c r="F18" s="567"/>
      <c r="G18" s="559"/>
      <c r="H18" s="776" t="s">
        <v>170</v>
      </c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8"/>
      <c r="U18" s="559"/>
      <c r="V18" s="559"/>
    </row>
    <row r="19" spans="1:22" ht="15.75">
      <c r="A19" s="558"/>
      <c r="B19" s="558"/>
      <c r="C19" s="567"/>
      <c r="D19" s="567"/>
      <c r="E19" s="567"/>
      <c r="F19" s="567"/>
      <c r="G19" s="559"/>
      <c r="H19" s="576" t="s">
        <v>243</v>
      </c>
      <c r="I19" s="577"/>
      <c r="J19" s="578" t="s">
        <v>244</v>
      </c>
      <c r="K19" s="577"/>
      <c r="L19" s="577" t="s">
        <v>245</v>
      </c>
      <c r="M19" s="577"/>
      <c r="N19" s="579" t="s">
        <v>246</v>
      </c>
      <c r="O19" s="577"/>
      <c r="P19" s="580" t="s">
        <v>247</v>
      </c>
      <c r="Q19" s="577"/>
      <c r="R19" s="578" t="s">
        <v>248</v>
      </c>
      <c r="S19" s="577"/>
      <c r="T19" s="578" t="s">
        <v>249</v>
      </c>
      <c r="U19" s="559"/>
      <c r="V19" s="559"/>
    </row>
    <row r="20" spans="1:22" ht="18" customHeight="1">
      <c r="A20" s="558"/>
      <c r="B20" s="599" t="s">
        <v>20</v>
      </c>
      <c r="C20" s="600"/>
      <c r="D20" s="600"/>
      <c r="E20" s="600"/>
      <c r="F20" s="601"/>
      <c r="G20" s="559"/>
      <c r="H20" s="584">
        <v>970</v>
      </c>
      <c r="I20" s="585" t="s">
        <v>23</v>
      </c>
      <c r="J20" s="584">
        <v>9703</v>
      </c>
      <c r="K20" s="585" t="s">
        <v>23</v>
      </c>
      <c r="L20" s="586" t="s">
        <v>40</v>
      </c>
      <c r="M20" s="585" t="s">
        <v>23</v>
      </c>
      <c r="N20" s="587">
        <v>19704</v>
      </c>
      <c r="O20" s="585" t="s">
        <v>23</v>
      </c>
      <c r="P20" s="586" t="s">
        <v>152</v>
      </c>
      <c r="Q20" s="585" t="s">
        <v>23</v>
      </c>
      <c r="R20" s="588">
        <v>9200</v>
      </c>
      <c r="S20" s="585" t="s">
        <v>23</v>
      </c>
      <c r="T20" s="588">
        <f>+CREF</f>
        <v>0</v>
      </c>
      <c r="U20" s="559"/>
      <c r="V20" s="559"/>
    </row>
    <row r="21" spans="1:22" ht="10.5" customHeight="1">
      <c r="A21" s="558"/>
      <c r="B21" s="558"/>
      <c r="C21" s="559"/>
      <c r="D21" s="559"/>
      <c r="E21" s="559"/>
      <c r="F21" s="559"/>
      <c r="G21" s="559"/>
      <c r="H21" s="564"/>
      <c r="I21" s="558"/>
      <c r="J21" s="565"/>
      <c r="K21" s="558"/>
      <c r="L21" s="558"/>
      <c r="M21" s="558"/>
      <c r="N21" s="566"/>
      <c r="O21" s="558"/>
      <c r="P21" s="592"/>
      <c r="Q21" s="558"/>
      <c r="R21" s="565"/>
      <c r="S21" s="558"/>
      <c r="T21" s="565"/>
      <c r="U21" s="559"/>
      <c r="V21" s="559"/>
    </row>
    <row r="22" spans="1:22" ht="18" customHeight="1">
      <c r="A22" s="558"/>
      <c r="B22" s="599" t="s">
        <v>19</v>
      </c>
      <c r="C22" s="602"/>
      <c r="D22" s="602"/>
      <c r="E22" s="602"/>
      <c r="F22" s="602"/>
      <c r="G22" s="559"/>
      <c r="H22" s="564"/>
      <c r="I22" s="558"/>
      <c r="J22" s="565"/>
      <c r="K22" s="558"/>
      <c r="L22" s="558"/>
      <c r="M22" s="558"/>
      <c r="N22" s="566"/>
      <c r="O22" s="558"/>
      <c r="P22" s="592"/>
      <c r="Q22" s="558"/>
      <c r="R22" s="565"/>
      <c r="S22" s="558"/>
      <c r="T22" s="565"/>
      <c r="U22" s="559"/>
      <c r="V22" s="559"/>
    </row>
    <row r="23" spans="1:22" ht="3" customHeight="1">
      <c r="A23" s="558"/>
      <c r="B23" s="558"/>
      <c r="C23" s="570"/>
      <c r="D23" s="570"/>
      <c r="E23" s="570"/>
      <c r="F23" s="559"/>
      <c r="G23" s="559"/>
      <c r="H23" s="603"/>
      <c r="I23" s="558"/>
      <c r="J23" s="604"/>
      <c r="K23" s="558"/>
      <c r="L23" s="558"/>
      <c r="M23" s="558"/>
      <c r="N23" s="605"/>
      <c r="O23" s="558"/>
      <c r="P23" s="558"/>
      <c r="Q23" s="558"/>
      <c r="R23" s="604"/>
      <c r="S23" s="558"/>
      <c r="T23" s="604"/>
      <c r="U23" s="559"/>
      <c r="V23" s="559"/>
    </row>
    <row r="24" spans="1:22" ht="15.75">
      <c r="A24" s="558"/>
      <c r="B24" s="558"/>
      <c r="C24" s="606"/>
      <c r="D24" s="606"/>
      <c r="E24" s="606"/>
      <c r="F24" s="559"/>
      <c r="G24" s="559"/>
      <c r="H24" s="776" t="s">
        <v>30</v>
      </c>
      <c r="I24" s="777"/>
      <c r="J24" s="777"/>
      <c r="K24" s="777"/>
      <c r="L24" s="777"/>
      <c r="M24" s="777"/>
      <c r="N24" s="777"/>
      <c r="O24" s="777"/>
      <c r="P24" s="777"/>
      <c r="Q24" s="777"/>
      <c r="R24" s="777"/>
      <c r="S24" s="777"/>
      <c r="T24" s="778"/>
      <c r="U24" s="559"/>
      <c r="V24" s="559"/>
    </row>
    <row r="25" spans="1:22" ht="4.5" customHeight="1">
      <c r="A25" s="558"/>
      <c r="B25" s="558"/>
      <c r="C25" s="559"/>
      <c r="D25" s="559"/>
      <c r="E25" s="559"/>
      <c r="F25" s="559"/>
      <c r="G25" s="559"/>
      <c r="H25" s="564"/>
      <c r="I25" s="558"/>
      <c r="J25" s="565"/>
      <c r="K25" s="558"/>
      <c r="L25" s="558"/>
      <c r="M25" s="558"/>
      <c r="N25" s="566"/>
      <c r="O25" s="558"/>
      <c r="P25" s="592"/>
      <c r="Q25" s="558"/>
      <c r="R25" s="565"/>
      <c r="S25" s="558"/>
      <c r="T25" s="565"/>
      <c r="U25" s="559"/>
      <c r="V25" s="559"/>
    </row>
    <row r="26" spans="1:22" ht="15.75">
      <c r="A26" s="558"/>
      <c r="B26" s="558"/>
      <c r="C26" s="559"/>
      <c r="D26" s="559"/>
      <c r="E26" s="559"/>
      <c r="F26" s="607" t="s">
        <v>31</v>
      </c>
      <c r="G26" s="608"/>
      <c r="H26" s="576" t="s">
        <v>243</v>
      </c>
      <c r="I26" s="577"/>
      <c r="J26" s="578" t="s">
        <v>244</v>
      </c>
      <c r="K26" s="577"/>
      <c r="L26" s="577" t="s">
        <v>245</v>
      </c>
      <c r="M26" s="577"/>
      <c r="N26" s="579" t="s">
        <v>246</v>
      </c>
      <c r="O26" s="577"/>
      <c r="P26" s="580" t="s">
        <v>247</v>
      </c>
      <c r="Q26" s="577"/>
      <c r="R26" s="578" t="s">
        <v>248</v>
      </c>
      <c r="S26" s="577"/>
      <c r="T26" s="578" t="s">
        <v>249</v>
      </c>
      <c r="U26" s="559"/>
      <c r="V26" s="559"/>
    </row>
    <row r="27" spans="1:22" ht="15.75">
      <c r="A27" s="559"/>
      <c r="B27" s="609" t="s">
        <v>32</v>
      </c>
      <c r="C27" s="559" t="s">
        <v>266</v>
      </c>
      <c r="D27" s="559"/>
      <c r="E27" s="559"/>
      <c r="F27" s="559"/>
      <c r="G27" s="559"/>
      <c r="H27" s="564"/>
      <c r="I27" s="558"/>
      <c r="J27" s="565"/>
      <c r="K27" s="558"/>
      <c r="L27" s="558"/>
      <c r="M27" s="558"/>
      <c r="N27" s="566"/>
      <c r="O27" s="558"/>
      <c r="P27" s="592"/>
      <c r="Q27" s="558"/>
      <c r="R27" s="565"/>
      <c r="S27" s="558"/>
      <c r="T27" s="565"/>
      <c r="U27" s="559"/>
      <c r="V27" s="559"/>
    </row>
    <row r="28" spans="1:22" s="65" customFormat="1" ht="15.75">
      <c r="A28" s="610"/>
      <c r="B28" s="577"/>
      <c r="C28" s="611" t="s">
        <v>44</v>
      </c>
      <c r="D28" s="611"/>
      <c r="E28" s="611"/>
      <c r="F28" s="612"/>
      <c r="G28" s="612"/>
      <c r="H28" s="584">
        <f>+CNAC</f>
        <v>0</v>
      </c>
      <c r="I28" s="585" t="s">
        <v>23</v>
      </c>
      <c r="J28" s="588">
        <f>+Org</f>
        <v>0</v>
      </c>
      <c r="K28" s="585" t="s">
        <v>23</v>
      </c>
      <c r="L28" s="586" t="s">
        <v>33</v>
      </c>
      <c r="M28" s="585" t="s">
        <v>23</v>
      </c>
      <c r="N28" s="587" t="s">
        <v>66</v>
      </c>
      <c r="O28" s="585" t="s">
        <v>23</v>
      </c>
      <c r="P28" s="586" t="s">
        <v>152</v>
      </c>
      <c r="Q28" s="585" t="s">
        <v>23</v>
      </c>
      <c r="R28" s="588">
        <v>0</v>
      </c>
      <c r="S28" s="585" t="s">
        <v>23</v>
      </c>
      <c r="T28" s="588">
        <v>0</v>
      </c>
      <c r="U28" s="559"/>
      <c r="V28" s="610"/>
    </row>
    <row r="29" spans="1:22" s="68" customFormat="1" ht="2.25" customHeight="1">
      <c r="A29" s="613"/>
      <c r="B29" s="580"/>
      <c r="C29" s="614"/>
      <c r="D29" s="614"/>
      <c r="E29" s="614"/>
      <c r="F29" s="615"/>
      <c r="G29" s="615"/>
      <c r="H29" s="616"/>
      <c r="I29" s="617"/>
      <c r="J29" s="618"/>
      <c r="K29" s="617"/>
      <c r="L29" s="619"/>
      <c r="M29" s="617"/>
      <c r="N29" s="620"/>
      <c r="O29" s="617"/>
      <c r="P29" s="619"/>
      <c r="Q29" s="617"/>
      <c r="R29" s="618"/>
      <c r="S29" s="617"/>
      <c r="T29" s="618"/>
      <c r="U29" s="567"/>
      <c r="V29" s="613"/>
    </row>
    <row r="30" spans="1:22" s="65" customFormat="1" ht="15.75">
      <c r="A30" s="610"/>
      <c r="B30" s="577"/>
      <c r="C30" s="611" t="s">
        <v>35</v>
      </c>
      <c r="D30" s="611"/>
      <c r="E30" s="611"/>
      <c r="F30" s="612"/>
      <c r="G30" s="621"/>
      <c r="H30" s="584">
        <f>+CNAC</f>
        <v>0</v>
      </c>
      <c r="I30" s="585" t="s">
        <v>23</v>
      </c>
      <c r="J30" s="588">
        <f>+Org</f>
        <v>0</v>
      </c>
      <c r="K30" s="585" t="s">
        <v>23</v>
      </c>
      <c r="L30" s="586" t="s">
        <v>33</v>
      </c>
      <c r="M30" s="585" t="s">
        <v>23</v>
      </c>
      <c r="N30" s="587" t="s">
        <v>66</v>
      </c>
      <c r="O30" s="585" t="s">
        <v>23</v>
      </c>
      <c r="P30" s="586" t="s">
        <v>152</v>
      </c>
      <c r="Q30" s="585" t="s">
        <v>23</v>
      </c>
      <c r="R30" s="588">
        <v>0</v>
      </c>
      <c r="S30" s="585" t="s">
        <v>23</v>
      </c>
      <c r="T30" s="588">
        <v>0</v>
      </c>
      <c r="U30" s="610"/>
      <c r="V30" s="610"/>
    </row>
    <row r="31" spans="1:22" s="65" customFormat="1" ht="15.75">
      <c r="A31" s="610"/>
      <c r="B31" s="577"/>
      <c r="C31" s="611" t="s">
        <v>267</v>
      </c>
      <c r="D31" s="611"/>
      <c r="E31" s="611"/>
      <c r="F31" s="622">
        <f>SUM(F28:F30)</f>
        <v>0</v>
      </c>
      <c r="G31" s="623"/>
      <c r="H31" s="624"/>
      <c r="I31" s="577"/>
      <c r="J31" s="625"/>
      <c r="K31" s="577"/>
      <c r="L31" s="577"/>
      <c r="M31" s="577"/>
      <c r="N31" s="626"/>
      <c r="O31" s="577"/>
      <c r="P31" s="577"/>
      <c r="Q31" s="577"/>
      <c r="R31" s="625"/>
      <c r="S31" s="577"/>
      <c r="T31" s="625"/>
      <c r="U31" s="610"/>
      <c r="V31" s="610"/>
    </row>
    <row r="32" spans="1:22" s="65" customFormat="1" ht="15.75">
      <c r="A32" s="610"/>
      <c r="B32" s="577"/>
      <c r="C32" s="611"/>
      <c r="D32" s="611"/>
      <c r="E32" s="611"/>
      <c r="F32" s="621"/>
      <c r="G32" s="621"/>
      <c r="H32" s="624"/>
      <c r="I32" s="577"/>
      <c r="J32" s="625"/>
      <c r="K32" s="577"/>
      <c r="L32" s="577"/>
      <c r="M32" s="577"/>
      <c r="N32" s="626"/>
      <c r="O32" s="577"/>
      <c r="P32" s="577"/>
      <c r="Q32" s="577"/>
      <c r="R32" s="625"/>
      <c r="S32" s="577"/>
      <c r="T32" s="625"/>
      <c r="U32" s="610"/>
      <c r="V32" s="610"/>
    </row>
    <row r="33" spans="1:22" ht="15.75">
      <c r="A33" s="559"/>
      <c r="B33" s="609" t="s">
        <v>228</v>
      </c>
      <c r="C33" s="611" t="s">
        <v>153</v>
      </c>
      <c r="D33" s="611"/>
      <c r="E33" s="611"/>
      <c r="F33" s="612"/>
      <c r="G33" s="612"/>
      <c r="H33" s="564"/>
      <c r="I33" s="558"/>
      <c r="J33" s="565"/>
      <c r="K33" s="558"/>
      <c r="L33" s="558"/>
      <c r="M33" s="558"/>
      <c r="N33" s="566"/>
      <c r="O33" s="558"/>
      <c r="P33" s="592"/>
      <c r="Q33" s="558"/>
      <c r="R33" s="565"/>
      <c r="S33" s="558"/>
      <c r="T33" s="565"/>
      <c r="U33" s="559"/>
      <c r="V33" s="559"/>
    </row>
    <row r="34" spans="1:22" s="65" customFormat="1" ht="15.75">
      <c r="A34" s="610"/>
      <c r="B34" s="577"/>
      <c r="C34" s="611" t="s">
        <v>206</v>
      </c>
      <c r="D34" s="611"/>
      <c r="E34" s="611"/>
      <c r="F34" s="612"/>
      <c r="G34" s="612"/>
      <c r="H34" s="584">
        <f>+CNAC</f>
        <v>0</v>
      </c>
      <c r="I34" s="585" t="s">
        <v>23</v>
      </c>
      <c r="J34" s="588">
        <f>+Org</f>
        <v>0</v>
      </c>
      <c r="K34" s="585" t="s">
        <v>23</v>
      </c>
      <c r="L34" s="586" t="s">
        <v>38</v>
      </c>
      <c r="M34" s="585" t="s">
        <v>23</v>
      </c>
      <c r="N34" s="587" t="s">
        <v>39</v>
      </c>
      <c r="O34" s="585" t="s">
        <v>23</v>
      </c>
      <c r="P34" s="586" t="s">
        <v>152</v>
      </c>
      <c r="Q34" s="585" t="s">
        <v>23</v>
      </c>
      <c r="R34" s="588">
        <v>0</v>
      </c>
      <c r="S34" s="585" t="s">
        <v>23</v>
      </c>
      <c r="T34" s="588">
        <v>0</v>
      </c>
      <c r="U34" s="559"/>
      <c r="V34" s="610"/>
    </row>
    <row r="35" spans="1:22" s="68" customFormat="1" ht="2.25" customHeight="1">
      <c r="A35" s="613"/>
      <c r="B35" s="580"/>
      <c r="C35" s="614"/>
      <c r="D35" s="614"/>
      <c r="E35" s="614"/>
      <c r="F35" s="612"/>
      <c r="G35" s="615"/>
      <c r="H35" s="616"/>
      <c r="I35" s="617"/>
      <c r="J35" s="618"/>
      <c r="K35" s="617"/>
      <c r="L35" s="619"/>
      <c r="M35" s="617"/>
      <c r="N35" s="620"/>
      <c r="O35" s="617"/>
      <c r="P35" s="619"/>
      <c r="Q35" s="617"/>
      <c r="R35" s="618"/>
      <c r="S35" s="617"/>
      <c r="T35" s="618"/>
      <c r="U35" s="567"/>
      <c r="V35" s="613"/>
    </row>
    <row r="36" spans="1:22" s="65" customFormat="1" ht="15.75">
      <c r="A36" s="610"/>
      <c r="B36" s="577"/>
      <c r="C36" s="611" t="s">
        <v>207</v>
      </c>
      <c r="D36" s="611"/>
      <c r="E36" s="611"/>
      <c r="F36" s="612"/>
      <c r="G36" s="621"/>
      <c r="H36" s="584">
        <f>+CNAC</f>
        <v>0</v>
      </c>
      <c r="I36" s="585" t="s">
        <v>23</v>
      </c>
      <c r="J36" s="588">
        <f>+Org</f>
        <v>0</v>
      </c>
      <c r="K36" s="585" t="s">
        <v>23</v>
      </c>
      <c r="L36" s="586"/>
      <c r="M36" s="585" t="s">
        <v>23</v>
      </c>
      <c r="N36" s="587" t="s">
        <v>107</v>
      </c>
      <c r="O36" s="585" t="s">
        <v>23</v>
      </c>
      <c r="P36" s="586" t="s">
        <v>152</v>
      </c>
      <c r="Q36" s="585" t="s">
        <v>23</v>
      </c>
      <c r="R36" s="588">
        <v>0</v>
      </c>
      <c r="S36" s="585" t="s">
        <v>23</v>
      </c>
      <c r="T36" s="588">
        <v>0</v>
      </c>
      <c r="U36" s="610"/>
      <c r="V36" s="610"/>
    </row>
    <row r="37" spans="1:22" s="68" customFormat="1" ht="2.25" customHeight="1">
      <c r="A37" s="613"/>
      <c r="B37" s="580"/>
      <c r="C37" s="614"/>
      <c r="D37" s="614"/>
      <c r="E37" s="614"/>
      <c r="F37" s="612"/>
      <c r="G37" s="615"/>
      <c r="H37" s="616"/>
      <c r="I37" s="585"/>
      <c r="J37" s="618"/>
      <c r="K37" s="585"/>
      <c r="L37" s="619"/>
      <c r="M37" s="585"/>
      <c r="N37" s="620"/>
      <c r="O37" s="585"/>
      <c r="P37" s="619"/>
      <c r="Q37" s="585"/>
      <c r="R37" s="618"/>
      <c r="S37" s="585"/>
      <c r="T37" s="618"/>
      <c r="U37" s="567"/>
      <c r="V37" s="613"/>
    </row>
    <row r="38" spans="1:22" s="65" customFormat="1" ht="15.75">
      <c r="A38" s="610"/>
      <c r="B38" s="577"/>
      <c r="C38" s="611" t="s">
        <v>208</v>
      </c>
      <c r="D38" s="611"/>
      <c r="E38" s="611"/>
      <c r="F38" s="612"/>
      <c r="G38" s="612"/>
      <c r="H38" s="584">
        <f>+CNAC</f>
        <v>0</v>
      </c>
      <c r="I38" s="585" t="s">
        <v>23</v>
      </c>
      <c r="J38" s="588">
        <f>+Org</f>
        <v>0</v>
      </c>
      <c r="K38" s="585" t="s">
        <v>23</v>
      </c>
      <c r="L38" s="586" t="s">
        <v>38</v>
      </c>
      <c r="M38" s="585" t="s">
        <v>23</v>
      </c>
      <c r="N38" s="587" t="s">
        <v>68</v>
      </c>
      <c r="O38" s="585" t="s">
        <v>23</v>
      </c>
      <c r="P38" s="586" t="s">
        <v>152</v>
      </c>
      <c r="Q38" s="585" t="s">
        <v>23</v>
      </c>
      <c r="R38" s="588">
        <v>0</v>
      </c>
      <c r="S38" s="585" t="s">
        <v>23</v>
      </c>
      <c r="T38" s="588">
        <v>0</v>
      </c>
      <c r="U38" s="559"/>
      <c r="V38" s="610"/>
    </row>
    <row r="39" spans="1:22" s="68" customFormat="1" ht="2.25" customHeight="1">
      <c r="A39" s="613"/>
      <c r="B39" s="580"/>
      <c r="C39" s="614"/>
      <c r="D39" s="614"/>
      <c r="E39" s="614"/>
      <c r="F39" s="612"/>
      <c r="G39" s="615"/>
      <c r="H39" s="616"/>
      <c r="I39" s="617"/>
      <c r="J39" s="618"/>
      <c r="K39" s="617"/>
      <c r="L39" s="619"/>
      <c r="M39" s="617"/>
      <c r="N39" s="620"/>
      <c r="O39" s="617"/>
      <c r="P39" s="619"/>
      <c r="Q39" s="617"/>
      <c r="R39" s="618"/>
      <c r="S39" s="617"/>
      <c r="T39" s="618"/>
      <c r="U39" s="567"/>
      <c r="V39" s="613"/>
    </row>
    <row r="40" spans="1:22" s="65" customFormat="1" ht="15.75">
      <c r="A40" s="610"/>
      <c r="B40" s="577"/>
      <c r="C40" s="611" t="s">
        <v>209</v>
      </c>
      <c r="D40" s="611"/>
      <c r="E40" s="611"/>
      <c r="F40" s="612"/>
      <c r="G40" s="621"/>
      <c r="H40" s="584">
        <f>+CNAC</f>
        <v>0</v>
      </c>
      <c r="I40" s="585" t="s">
        <v>23</v>
      </c>
      <c r="J40" s="588">
        <f>+Org</f>
        <v>0</v>
      </c>
      <c r="K40" s="585" t="s">
        <v>23</v>
      </c>
      <c r="L40" s="586" t="s">
        <v>38</v>
      </c>
      <c r="M40" s="585" t="s">
        <v>23</v>
      </c>
      <c r="N40" s="587" t="s">
        <v>104</v>
      </c>
      <c r="O40" s="585" t="s">
        <v>23</v>
      </c>
      <c r="P40" s="586" t="s">
        <v>152</v>
      </c>
      <c r="Q40" s="585" t="s">
        <v>23</v>
      </c>
      <c r="R40" s="588">
        <v>0</v>
      </c>
      <c r="S40" s="585" t="s">
        <v>23</v>
      </c>
      <c r="T40" s="588">
        <v>0</v>
      </c>
      <c r="U40" s="610"/>
      <c r="V40" s="610"/>
    </row>
    <row r="41" spans="2:21" s="68" customFormat="1" ht="2.25" customHeight="1">
      <c r="B41" s="43"/>
      <c r="C41" s="69"/>
      <c r="D41" s="69"/>
      <c r="E41" s="69"/>
      <c r="F41" s="371"/>
      <c r="G41" s="70"/>
      <c r="H41" s="90"/>
      <c r="I41" s="72"/>
      <c r="J41" s="97"/>
      <c r="K41" s="72"/>
      <c r="L41" s="71"/>
      <c r="M41" s="72"/>
      <c r="N41" s="105"/>
      <c r="O41" s="72"/>
      <c r="P41" s="71"/>
      <c r="Q41" s="72"/>
      <c r="R41" s="97"/>
      <c r="S41" s="72"/>
      <c r="T41" s="97"/>
      <c r="U41" s="40"/>
    </row>
    <row r="42" spans="2:20" s="65" customFormat="1" ht="15.75">
      <c r="B42" s="44"/>
      <c r="C42" s="66" t="s">
        <v>293</v>
      </c>
      <c r="D42" s="66"/>
      <c r="E42" s="66"/>
      <c r="F42" s="371"/>
      <c r="G42" s="73"/>
      <c r="H42" s="86">
        <f>+CNAC</f>
        <v>0</v>
      </c>
      <c r="I42" s="50" t="s">
        <v>23</v>
      </c>
      <c r="J42" s="95">
        <f>+Org</f>
        <v>0</v>
      </c>
      <c r="K42" s="50" t="s">
        <v>23</v>
      </c>
      <c r="L42" s="49" t="s">
        <v>40</v>
      </c>
      <c r="M42" s="50" t="s">
        <v>23</v>
      </c>
      <c r="N42" s="103" t="s">
        <v>51</v>
      </c>
      <c r="O42" s="50" t="s">
        <v>23</v>
      </c>
      <c r="P42" s="49" t="s">
        <v>152</v>
      </c>
      <c r="Q42" s="50" t="s">
        <v>23</v>
      </c>
      <c r="R42" s="95">
        <f>+Prog</f>
        <v>0</v>
      </c>
      <c r="S42" s="50" t="s">
        <v>23</v>
      </c>
      <c r="T42" s="95" t="s">
        <v>27</v>
      </c>
    </row>
    <row r="43" spans="1:22" s="68" customFormat="1" ht="2.25" customHeight="1">
      <c r="A43" s="613"/>
      <c r="B43" s="580"/>
      <c r="C43" s="614"/>
      <c r="D43" s="614"/>
      <c r="E43" s="614"/>
      <c r="F43" s="615"/>
      <c r="G43" s="615"/>
      <c r="H43" s="616"/>
      <c r="I43" s="617"/>
      <c r="J43" s="618"/>
      <c r="K43" s="617"/>
      <c r="L43" s="619"/>
      <c r="M43" s="617"/>
      <c r="N43" s="620"/>
      <c r="O43" s="617"/>
      <c r="P43" s="619"/>
      <c r="Q43" s="617"/>
      <c r="R43" s="618"/>
      <c r="S43" s="617"/>
      <c r="T43" s="618"/>
      <c r="U43" s="567"/>
      <c r="V43" s="613"/>
    </row>
    <row r="44" spans="1:22" s="65" customFormat="1" ht="15.75">
      <c r="A44" s="610"/>
      <c r="B44" s="577"/>
      <c r="C44" s="611" t="s">
        <v>292</v>
      </c>
      <c r="D44" s="611"/>
      <c r="E44" s="611"/>
      <c r="F44" s="612"/>
      <c r="G44" s="621"/>
      <c r="H44" s="584">
        <f>+CNAC</f>
        <v>0</v>
      </c>
      <c r="I44" s="585" t="s">
        <v>23</v>
      </c>
      <c r="J44" s="588">
        <f>+Org</f>
        <v>0</v>
      </c>
      <c r="K44" s="585" t="s">
        <v>23</v>
      </c>
      <c r="L44" s="586"/>
      <c r="M44" s="585" t="s">
        <v>23</v>
      </c>
      <c r="N44" s="587"/>
      <c r="O44" s="585" t="s">
        <v>23</v>
      </c>
      <c r="P44" s="586" t="s">
        <v>152</v>
      </c>
      <c r="Q44" s="585" t="s">
        <v>23</v>
      </c>
      <c r="R44" s="588">
        <v>0</v>
      </c>
      <c r="S44" s="585" t="s">
        <v>23</v>
      </c>
      <c r="T44" s="588">
        <v>0</v>
      </c>
      <c r="U44" s="610"/>
      <c r="V44" s="610"/>
    </row>
    <row r="45" spans="1:22" ht="15.75">
      <c r="A45" s="559"/>
      <c r="B45" s="558"/>
      <c r="C45" s="611" t="s">
        <v>172</v>
      </c>
      <c r="D45" s="611"/>
      <c r="E45" s="611"/>
      <c r="F45" s="622">
        <f>SUM(F34:F44)</f>
        <v>0</v>
      </c>
      <c r="G45" s="623"/>
      <c r="H45" s="564"/>
      <c r="I45" s="558"/>
      <c r="J45" s="565"/>
      <c r="K45" s="558"/>
      <c r="L45" s="558"/>
      <c r="M45" s="558"/>
      <c r="N45" s="566"/>
      <c r="O45" s="558"/>
      <c r="P45" s="592"/>
      <c r="Q45" s="558"/>
      <c r="R45" s="565"/>
      <c r="S45" s="558"/>
      <c r="T45" s="565"/>
      <c r="U45" s="559"/>
      <c r="V45" s="559"/>
    </row>
    <row r="46" spans="1:22" ht="15.75">
      <c r="A46" s="559"/>
      <c r="B46" s="558"/>
      <c r="C46" s="611"/>
      <c r="D46" s="611"/>
      <c r="E46" s="611"/>
      <c r="F46" s="612"/>
      <c r="G46" s="612"/>
      <c r="H46" s="564"/>
      <c r="I46" s="558"/>
      <c r="J46" s="565"/>
      <c r="K46" s="558"/>
      <c r="L46" s="558"/>
      <c r="M46" s="558"/>
      <c r="N46" s="566"/>
      <c r="O46" s="558"/>
      <c r="P46" s="592"/>
      <c r="Q46" s="558"/>
      <c r="R46" s="565"/>
      <c r="S46" s="558"/>
      <c r="T46" s="565"/>
      <c r="U46" s="559"/>
      <c r="V46" s="559"/>
    </row>
    <row r="47" spans="1:22" ht="15.75">
      <c r="A47" s="559"/>
      <c r="B47" s="609" t="s">
        <v>37</v>
      </c>
      <c r="C47" s="611" t="s">
        <v>93</v>
      </c>
      <c r="D47" s="611"/>
      <c r="E47" s="611"/>
      <c r="F47" s="612"/>
      <c r="G47" s="612"/>
      <c r="H47" s="584">
        <f>+CNAC</f>
        <v>0</v>
      </c>
      <c r="I47" s="585" t="s">
        <v>23</v>
      </c>
      <c r="J47" s="588">
        <f>+Org</f>
        <v>0</v>
      </c>
      <c r="K47" s="585" t="s">
        <v>23</v>
      </c>
      <c r="L47" s="586" t="s">
        <v>40</v>
      </c>
      <c r="M47" s="585" t="s">
        <v>23</v>
      </c>
      <c r="N47" s="587" t="s">
        <v>13</v>
      </c>
      <c r="O47" s="585" t="s">
        <v>23</v>
      </c>
      <c r="P47" s="586" t="s">
        <v>152</v>
      </c>
      <c r="Q47" s="585" t="s">
        <v>23</v>
      </c>
      <c r="R47" s="588">
        <v>0</v>
      </c>
      <c r="S47" s="585" t="s">
        <v>23</v>
      </c>
      <c r="T47" s="588">
        <v>0</v>
      </c>
      <c r="U47" s="559"/>
      <c r="V47" s="559"/>
    </row>
    <row r="48" spans="1:22" ht="15.75">
      <c r="A48" s="559"/>
      <c r="B48" s="558"/>
      <c r="C48" s="611" t="s">
        <v>14</v>
      </c>
      <c r="D48" s="611"/>
      <c r="E48" s="611"/>
      <c r="F48" s="622">
        <f>SUM(F47:F47)</f>
        <v>0</v>
      </c>
      <c r="G48" s="623"/>
      <c r="H48" s="564"/>
      <c r="I48" s="558"/>
      <c r="J48" s="565"/>
      <c r="K48" s="558"/>
      <c r="L48" s="558"/>
      <c r="M48" s="558"/>
      <c r="N48" s="566"/>
      <c r="O48" s="558"/>
      <c r="P48" s="592"/>
      <c r="Q48" s="558"/>
      <c r="R48" s="565"/>
      <c r="S48" s="558"/>
      <c r="T48" s="565"/>
      <c r="U48" s="559"/>
      <c r="V48" s="559"/>
    </row>
    <row r="49" spans="1:22" ht="15.75">
      <c r="A49" s="559"/>
      <c r="B49" s="558"/>
      <c r="C49" s="611"/>
      <c r="D49" s="611"/>
      <c r="E49" s="611"/>
      <c r="F49" s="612"/>
      <c r="G49" s="612"/>
      <c r="H49" s="564"/>
      <c r="I49" s="558"/>
      <c r="J49" s="565"/>
      <c r="K49" s="558"/>
      <c r="L49" s="558"/>
      <c r="M49" s="558"/>
      <c r="N49" s="566"/>
      <c r="O49" s="558"/>
      <c r="P49" s="592"/>
      <c r="Q49" s="558"/>
      <c r="R49" s="565"/>
      <c r="S49" s="558"/>
      <c r="T49" s="565"/>
      <c r="U49" s="559"/>
      <c r="V49" s="559"/>
    </row>
    <row r="50" spans="1:22" ht="15.75">
      <c r="A50" s="559"/>
      <c r="B50" s="609" t="s">
        <v>173</v>
      </c>
      <c r="C50" s="611" t="s">
        <v>294</v>
      </c>
      <c r="D50" s="611"/>
      <c r="E50" s="611"/>
      <c r="F50" s="612"/>
      <c r="G50" s="612"/>
      <c r="H50" s="584" t="s">
        <v>268</v>
      </c>
      <c r="I50" s="585" t="s">
        <v>23</v>
      </c>
      <c r="J50" s="588" t="s">
        <v>41</v>
      </c>
      <c r="K50" s="585" t="s">
        <v>23</v>
      </c>
      <c r="L50" s="586" t="s">
        <v>40</v>
      </c>
      <c r="M50" s="585" t="s">
        <v>23</v>
      </c>
      <c r="N50" s="587" t="s">
        <v>51</v>
      </c>
      <c r="O50" s="585" t="s">
        <v>23</v>
      </c>
      <c r="P50" s="586" t="s">
        <v>152</v>
      </c>
      <c r="Q50" s="585" t="s">
        <v>23</v>
      </c>
      <c r="R50" s="588">
        <v>0</v>
      </c>
      <c r="S50" s="585" t="s">
        <v>23</v>
      </c>
      <c r="T50" s="588">
        <v>0</v>
      </c>
      <c r="U50" s="610"/>
      <c r="V50" s="559"/>
    </row>
    <row r="51" spans="1:22" ht="15.75">
      <c r="A51" s="559"/>
      <c r="B51" s="558"/>
      <c r="C51" s="611" t="s">
        <v>295</v>
      </c>
      <c r="D51" s="611"/>
      <c r="E51" s="611"/>
      <c r="F51" s="622">
        <f>SUM(F50:F50)</f>
        <v>0</v>
      </c>
      <c r="G51" s="623"/>
      <c r="H51" s="564"/>
      <c r="I51" s="592"/>
      <c r="J51" s="565"/>
      <c r="K51" s="592"/>
      <c r="L51" s="592"/>
      <c r="M51" s="592"/>
      <c r="N51" s="566"/>
      <c r="O51" s="592"/>
      <c r="P51" s="592"/>
      <c r="Q51" s="592"/>
      <c r="R51" s="565"/>
      <c r="S51" s="592"/>
      <c r="T51" s="565"/>
      <c r="U51" s="559"/>
      <c r="V51" s="559"/>
    </row>
    <row r="52" spans="1:22" ht="15.75">
      <c r="A52" s="559"/>
      <c r="B52" s="558"/>
      <c r="C52" s="611"/>
      <c r="D52" s="611"/>
      <c r="E52" s="611"/>
      <c r="F52" s="612"/>
      <c r="G52" s="612"/>
      <c r="H52" s="564"/>
      <c r="I52" s="558"/>
      <c r="J52" s="565"/>
      <c r="K52" s="558"/>
      <c r="L52" s="558"/>
      <c r="M52" s="558"/>
      <c r="N52" s="566"/>
      <c r="O52" s="558"/>
      <c r="P52" s="592"/>
      <c r="Q52" s="558"/>
      <c r="R52" s="565"/>
      <c r="S52" s="558"/>
      <c r="T52" s="565"/>
      <c r="U52" s="559"/>
      <c r="V52" s="559"/>
    </row>
    <row r="53" spans="1:22" ht="15.75">
      <c r="A53" s="559"/>
      <c r="B53" s="609" t="s">
        <v>15</v>
      </c>
      <c r="C53" s="611" t="s">
        <v>43</v>
      </c>
      <c r="D53" s="611"/>
      <c r="E53" s="611"/>
      <c r="F53" s="612"/>
      <c r="G53" s="612"/>
      <c r="H53" s="564"/>
      <c r="I53" s="558"/>
      <c r="J53" s="565"/>
      <c r="K53" s="558"/>
      <c r="L53" s="558"/>
      <c r="M53" s="558"/>
      <c r="N53" s="566"/>
      <c r="O53" s="558"/>
      <c r="P53" s="592"/>
      <c r="Q53" s="558"/>
      <c r="R53" s="565"/>
      <c r="S53" s="558"/>
      <c r="T53" s="565"/>
      <c r="U53" s="559"/>
      <c r="V53" s="559"/>
    </row>
    <row r="54" spans="1:22" s="65" customFormat="1" ht="15.75">
      <c r="A54" s="610"/>
      <c r="B54" s="577"/>
      <c r="C54" s="611" t="s">
        <v>44</v>
      </c>
      <c r="D54" s="611"/>
      <c r="E54" s="611"/>
      <c r="F54" s="612"/>
      <c r="G54" s="612"/>
      <c r="H54" s="584">
        <f>+CNAC</f>
        <v>0</v>
      </c>
      <c r="I54" s="585" t="s">
        <v>23</v>
      </c>
      <c r="J54" s="588">
        <f>+Org</f>
        <v>0</v>
      </c>
      <c r="K54" s="585" t="s">
        <v>23</v>
      </c>
      <c r="L54" s="586"/>
      <c r="M54" s="585" t="s">
        <v>23</v>
      </c>
      <c r="N54" s="587"/>
      <c r="O54" s="585" t="s">
        <v>23</v>
      </c>
      <c r="P54" s="586"/>
      <c r="Q54" s="585" t="s">
        <v>23</v>
      </c>
      <c r="R54" s="588">
        <v>0</v>
      </c>
      <c r="S54" s="585" t="s">
        <v>23</v>
      </c>
      <c r="T54" s="588">
        <v>0</v>
      </c>
      <c r="U54" s="559"/>
      <c r="V54" s="610"/>
    </row>
    <row r="55" spans="1:22" s="68" customFormat="1" ht="2.25" customHeight="1">
      <c r="A55" s="613"/>
      <c r="B55" s="580"/>
      <c r="C55" s="614"/>
      <c r="D55" s="614"/>
      <c r="E55" s="614"/>
      <c r="F55" s="615"/>
      <c r="G55" s="615"/>
      <c r="H55" s="616"/>
      <c r="I55" s="617"/>
      <c r="J55" s="618"/>
      <c r="K55" s="617"/>
      <c r="L55" s="619"/>
      <c r="M55" s="617"/>
      <c r="N55" s="620"/>
      <c r="O55" s="617"/>
      <c r="P55" s="619"/>
      <c r="Q55" s="617"/>
      <c r="R55" s="618"/>
      <c r="S55" s="617"/>
      <c r="T55" s="618"/>
      <c r="U55" s="567"/>
      <c r="V55" s="613"/>
    </row>
    <row r="56" spans="1:22" s="65" customFormat="1" ht="15.75">
      <c r="A56" s="610"/>
      <c r="B56" s="577"/>
      <c r="C56" s="611" t="s">
        <v>35</v>
      </c>
      <c r="D56" s="611"/>
      <c r="E56" s="611"/>
      <c r="F56" s="612"/>
      <c r="G56" s="621"/>
      <c r="H56" s="584">
        <f>+CNAC</f>
        <v>0</v>
      </c>
      <c r="I56" s="585" t="s">
        <v>23</v>
      </c>
      <c r="J56" s="588">
        <f>+Org</f>
        <v>0</v>
      </c>
      <c r="K56" s="585" t="s">
        <v>23</v>
      </c>
      <c r="L56" s="586"/>
      <c r="M56" s="585" t="s">
        <v>23</v>
      </c>
      <c r="N56" s="587"/>
      <c r="O56" s="585" t="s">
        <v>23</v>
      </c>
      <c r="P56" s="586"/>
      <c r="Q56" s="585" t="s">
        <v>23</v>
      </c>
      <c r="R56" s="588">
        <v>0</v>
      </c>
      <c r="S56" s="585" t="s">
        <v>23</v>
      </c>
      <c r="T56" s="588">
        <v>0</v>
      </c>
      <c r="U56" s="610"/>
      <c r="V56" s="610"/>
    </row>
    <row r="57" spans="1:22" ht="15.75">
      <c r="A57" s="559"/>
      <c r="B57" s="558"/>
      <c r="C57" s="611" t="s">
        <v>45</v>
      </c>
      <c r="D57" s="611"/>
      <c r="E57" s="611"/>
      <c r="F57" s="622">
        <f>SUM(F54:F56)</f>
        <v>0</v>
      </c>
      <c r="G57" s="623"/>
      <c r="H57" s="564"/>
      <c r="I57" s="558"/>
      <c r="J57" s="565"/>
      <c r="K57" s="558"/>
      <c r="L57" s="558"/>
      <c r="M57" s="558"/>
      <c r="N57" s="566"/>
      <c r="O57" s="558"/>
      <c r="P57" s="592"/>
      <c r="Q57" s="558"/>
      <c r="R57" s="565"/>
      <c r="S57" s="558"/>
      <c r="T57" s="565"/>
      <c r="U57" s="559"/>
      <c r="V57" s="559"/>
    </row>
    <row r="58" spans="1:22" ht="15.75">
      <c r="A58" s="559"/>
      <c r="B58" s="558"/>
      <c r="C58" s="611"/>
      <c r="D58" s="611"/>
      <c r="E58" s="611"/>
      <c r="F58" s="612"/>
      <c r="G58" s="612"/>
      <c r="H58" s="564"/>
      <c r="I58" s="558"/>
      <c r="J58" s="565"/>
      <c r="K58" s="558"/>
      <c r="L58" s="558"/>
      <c r="M58" s="558"/>
      <c r="N58" s="566"/>
      <c r="O58" s="558"/>
      <c r="P58" s="592"/>
      <c r="Q58" s="558"/>
      <c r="R58" s="565"/>
      <c r="S58" s="558"/>
      <c r="T58" s="565"/>
      <c r="U58" s="559"/>
      <c r="V58" s="559"/>
    </row>
    <row r="59" spans="1:22" ht="15.75">
      <c r="A59" s="559"/>
      <c r="B59" s="558"/>
      <c r="C59" s="611"/>
      <c r="D59" s="611"/>
      <c r="E59" s="611"/>
      <c r="F59" s="612"/>
      <c r="G59" s="612"/>
      <c r="H59" s="564"/>
      <c r="I59" s="558"/>
      <c r="J59" s="565"/>
      <c r="K59" s="558"/>
      <c r="L59" s="558"/>
      <c r="M59" s="558"/>
      <c r="N59" s="566"/>
      <c r="O59" s="558"/>
      <c r="P59" s="592"/>
      <c r="Q59" s="558"/>
      <c r="R59" s="565"/>
      <c r="S59" s="558"/>
      <c r="T59" s="565"/>
      <c r="U59" s="559"/>
      <c r="V59" s="559"/>
    </row>
    <row r="60" spans="1:22" ht="15.75">
      <c r="A60" s="559"/>
      <c r="B60" s="558"/>
      <c r="C60" s="627" t="s">
        <v>21</v>
      </c>
      <c r="D60" s="628"/>
      <c r="E60" s="628"/>
      <c r="F60" s="629">
        <f>+F31+F45+F48+F51+F57</f>
        <v>0</v>
      </c>
      <c r="G60" s="630"/>
      <c r="H60" s="631"/>
      <c r="I60" s="632"/>
      <c r="J60" s="633"/>
      <c r="K60" s="632"/>
      <c r="L60" s="632"/>
      <c r="M60" s="632"/>
      <c r="N60" s="634"/>
      <c r="O60" s="632"/>
      <c r="P60" s="635"/>
      <c r="Q60" s="632"/>
      <c r="R60" s="633"/>
      <c r="S60" s="632"/>
      <c r="T60" s="633"/>
      <c r="U60" s="559"/>
      <c r="V60" s="559"/>
    </row>
    <row r="61" spans="1:22" ht="15" customHeight="1">
      <c r="A61" s="559"/>
      <c r="B61" s="558"/>
      <c r="C61" s="559"/>
      <c r="D61" s="611"/>
      <c r="E61" s="611"/>
      <c r="F61" s="612"/>
      <c r="G61" s="612"/>
      <c r="H61" s="631"/>
      <c r="I61" s="632"/>
      <c r="J61" s="633"/>
      <c r="K61" s="632"/>
      <c r="L61" s="632"/>
      <c r="M61" s="632"/>
      <c r="N61" s="634"/>
      <c r="O61" s="632"/>
      <c r="P61" s="635"/>
      <c r="Q61" s="632"/>
      <c r="R61" s="633"/>
      <c r="S61" s="632"/>
      <c r="T61" s="633"/>
      <c r="U61" s="559"/>
      <c r="V61" s="559"/>
    </row>
    <row r="62" spans="1:27" ht="15.75">
      <c r="A62" s="559"/>
      <c r="B62" s="636" t="s">
        <v>154</v>
      </c>
      <c r="C62" s="611"/>
      <c r="D62" s="611"/>
      <c r="E62" s="611"/>
      <c r="F62" s="612"/>
      <c r="G62" s="612"/>
      <c r="H62" s="637"/>
      <c r="I62" s="638"/>
      <c r="J62" s="639"/>
      <c r="K62" s="638"/>
      <c r="L62" s="640"/>
      <c r="M62" s="632"/>
      <c r="N62" s="634"/>
      <c r="O62" s="632"/>
      <c r="P62" s="635"/>
      <c r="Q62" s="638"/>
      <c r="R62" s="633"/>
      <c r="S62" s="632"/>
      <c r="T62" s="633"/>
      <c r="U62" s="559"/>
      <c r="V62" s="559"/>
      <c r="W62" s="80"/>
      <c r="X62" s="66"/>
      <c r="Y62" s="66"/>
      <c r="Z62" s="66"/>
      <c r="AA62" s="67"/>
    </row>
    <row r="63" spans="1:27" ht="15" customHeight="1">
      <c r="A63" s="559"/>
      <c r="B63" s="636"/>
      <c r="C63" s="781"/>
      <c r="D63" s="781"/>
      <c r="E63" s="781"/>
      <c r="F63" s="781"/>
      <c r="G63" s="612"/>
      <c r="H63" s="637"/>
      <c r="I63" s="638"/>
      <c r="J63" s="639"/>
      <c r="K63" s="638"/>
      <c r="L63" s="640"/>
      <c r="M63" s="632"/>
      <c r="N63" s="634"/>
      <c r="O63" s="632"/>
      <c r="P63" s="635"/>
      <c r="Q63" s="638"/>
      <c r="R63" s="633"/>
      <c r="S63" s="632"/>
      <c r="T63" s="633"/>
      <c r="U63" s="559"/>
      <c r="V63" s="559"/>
      <c r="W63" s="80"/>
      <c r="X63" s="66"/>
      <c r="Y63" s="66"/>
      <c r="Z63" s="66"/>
      <c r="AA63" s="67"/>
    </row>
    <row r="64" spans="1:27" ht="15" customHeight="1">
      <c r="A64" s="559"/>
      <c r="B64" s="636"/>
      <c r="C64" s="782"/>
      <c r="D64" s="782"/>
      <c r="E64" s="782"/>
      <c r="F64" s="782"/>
      <c r="G64" s="612"/>
      <c r="H64" s="637"/>
      <c r="I64" s="638"/>
      <c r="J64" s="639"/>
      <c r="K64" s="638"/>
      <c r="L64" s="640"/>
      <c r="M64" s="632"/>
      <c r="N64" s="634"/>
      <c r="O64" s="632"/>
      <c r="P64" s="635"/>
      <c r="Q64" s="638"/>
      <c r="R64" s="633"/>
      <c r="S64" s="632"/>
      <c r="T64" s="633"/>
      <c r="U64" s="559"/>
      <c r="V64" s="559"/>
      <c r="W64" s="80"/>
      <c r="X64" s="66"/>
      <c r="Y64" s="66"/>
      <c r="Z64" s="66"/>
      <c r="AA64" s="67"/>
    </row>
    <row r="65" spans="1:27" ht="21.75" customHeight="1">
      <c r="A65" s="559"/>
      <c r="B65" s="636" t="s">
        <v>12</v>
      </c>
      <c r="C65" s="638"/>
      <c r="D65" s="638"/>
      <c r="E65" s="638"/>
      <c r="F65" s="640"/>
      <c r="G65" s="612"/>
      <c r="H65" s="637"/>
      <c r="I65" s="638"/>
      <c r="J65" s="639"/>
      <c r="K65" s="638"/>
      <c r="L65" s="640"/>
      <c r="M65" s="632"/>
      <c r="N65" s="634"/>
      <c r="O65" s="632"/>
      <c r="P65" s="635"/>
      <c r="Q65" s="638"/>
      <c r="R65" s="633"/>
      <c r="S65" s="632"/>
      <c r="T65" s="633"/>
      <c r="U65" s="559"/>
      <c r="V65" s="559"/>
      <c r="W65" s="80"/>
      <c r="X65" s="66"/>
      <c r="Y65" s="66"/>
      <c r="Z65" s="66"/>
      <c r="AA65" s="67"/>
    </row>
    <row r="66" spans="1:27" ht="15" customHeight="1">
      <c r="A66" s="559"/>
      <c r="B66" s="636"/>
      <c r="C66" s="781"/>
      <c r="D66" s="781"/>
      <c r="E66" s="781"/>
      <c r="F66" s="781"/>
      <c r="G66" s="612"/>
      <c r="H66" s="637"/>
      <c r="I66" s="638"/>
      <c r="J66" s="639"/>
      <c r="K66" s="638"/>
      <c r="L66" s="640"/>
      <c r="M66" s="632"/>
      <c r="N66" s="634"/>
      <c r="O66" s="632"/>
      <c r="P66" s="635"/>
      <c r="Q66" s="638"/>
      <c r="R66" s="633"/>
      <c r="S66" s="632"/>
      <c r="T66" s="633"/>
      <c r="U66" s="559"/>
      <c r="V66" s="559"/>
      <c r="W66" s="80"/>
      <c r="X66" s="66"/>
      <c r="Y66" s="66"/>
      <c r="Z66" s="66"/>
      <c r="AA66" s="67"/>
    </row>
    <row r="67" spans="1:45" ht="15" customHeight="1">
      <c r="A67" s="558"/>
      <c r="B67" s="592"/>
      <c r="C67" s="782"/>
      <c r="D67" s="782"/>
      <c r="E67" s="782"/>
      <c r="F67" s="782"/>
      <c r="G67" s="623"/>
      <c r="H67" s="637"/>
      <c r="I67" s="638"/>
      <c r="J67" s="639"/>
      <c r="K67" s="638"/>
      <c r="L67" s="640"/>
      <c r="M67" s="632"/>
      <c r="N67" s="634"/>
      <c r="O67" s="632"/>
      <c r="P67" s="635"/>
      <c r="Q67" s="638"/>
      <c r="R67" s="633"/>
      <c r="S67" s="632"/>
      <c r="T67" s="633"/>
      <c r="U67" s="559"/>
      <c r="V67" s="559"/>
      <c r="W67" s="38"/>
      <c r="X67" s="66"/>
      <c r="Y67" s="66"/>
      <c r="Z67" s="66"/>
      <c r="AA67" s="73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</row>
    <row r="68" spans="1:25" ht="10.5" customHeight="1">
      <c r="A68" s="558"/>
      <c r="B68" s="558"/>
      <c r="C68" s="567"/>
      <c r="D68" s="567"/>
      <c r="E68" s="567"/>
      <c r="F68" s="567"/>
      <c r="G68" s="567"/>
      <c r="H68" s="564"/>
      <c r="I68" s="567"/>
      <c r="J68" s="565"/>
      <c r="K68" s="567"/>
      <c r="L68" s="567"/>
      <c r="M68" s="567"/>
      <c r="N68" s="566"/>
      <c r="O68" s="567"/>
      <c r="P68" s="567"/>
      <c r="Q68" s="567"/>
      <c r="R68" s="565"/>
      <c r="S68" s="567"/>
      <c r="T68" s="565"/>
      <c r="U68" s="567"/>
      <c r="V68" s="567"/>
      <c r="W68" s="40"/>
      <c r="X68" s="40"/>
      <c r="Y68" s="40"/>
    </row>
    <row r="69" spans="2:22" ht="8.25" customHeight="1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641"/>
      <c r="V69" s="559"/>
    </row>
    <row r="70" spans="1:22" ht="9" customHeight="1">
      <c r="A70" s="558"/>
      <c r="B70" s="558"/>
      <c r="C70" s="611"/>
      <c r="D70" s="611"/>
      <c r="E70" s="611"/>
      <c r="F70" s="559"/>
      <c r="G70" s="559"/>
      <c r="H70" s="564"/>
      <c r="I70" s="559"/>
      <c r="J70" s="565"/>
      <c r="K70" s="559"/>
      <c r="L70" s="559"/>
      <c r="M70" s="559"/>
      <c r="N70" s="566"/>
      <c r="O70" s="559"/>
      <c r="P70" s="567"/>
      <c r="Q70" s="559"/>
      <c r="R70" s="565"/>
      <c r="S70" s="559"/>
      <c r="T70" s="565"/>
      <c r="U70" s="559"/>
      <c r="V70" s="559"/>
    </row>
    <row r="71" spans="1:40" ht="15.75">
      <c r="A71" s="558"/>
      <c r="B71" s="558"/>
      <c r="C71" s="611" t="s">
        <v>4</v>
      </c>
      <c r="D71" s="611"/>
      <c r="E71" s="611"/>
      <c r="F71" s="559"/>
      <c r="G71" s="559"/>
      <c r="H71" s="564"/>
      <c r="I71" s="559"/>
      <c r="J71" s="565"/>
      <c r="K71" s="559"/>
      <c r="L71" s="559"/>
      <c r="M71" s="559"/>
      <c r="N71" s="566"/>
      <c r="O71" s="559"/>
      <c r="P71" s="567"/>
      <c r="Q71" s="559"/>
      <c r="R71" s="565"/>
      <c r="S71" s="559"/>
      <c r="T71" s="565"/>
      <c r="U71" s="559"/>
      <c r="V71" s="559"/>
      <c r="W71" s="66"/>
      <c r="X71" s="66"/>
      <c r="Y71" s="66"/>
      <c r="AB71" s="87"/>
      <c r="AD71" s="93"/>
      <c r="AH71" s="101"/>
      <c r="AJ71" s="40"/>
      <c r="AL71" s="93"/>
      <c r="AN71" s="93"/>
    </row>
    <row r="72" spans="1:40" ht="15.75">
      <c r="A72" s="558"/>
      <c r="B72" s="558"/>
      <c r="C72" s="611" t="s">
        <v>168</v>
      </c>
      <c r="D72" s="611"/>
      <c r="E72" s="611"/>
      <c r="F72" s="559"/>
      <c r="G72" s="559"/>
      <c r="H72" s="564"/>
      <c r="I72" s="559"/>
      <c r="J72" s="565"/>
      <c r="K72" s="559"/>
      <c r="L72" s="559"/>
      <c r="M72" s="559"/>
      <c r="N72" s="566"/>
      <c r="O72" s="559"/>
      <c r="P72" s="567"/>
      <c r="Q72" s="559"/>
      <c r="R72" s="565"/>
      <c r="S72" s="559"/>
      <c r="T72" s="565"/>
      <c r="U72" s="559"/>
      <c r="V72" s="559"/>
      <c r="W72" s="66"/>
      <c r="X72" s="66"/>
      <c r="Y72" s="66"/>
      <c r="AB72" s="87"/>
      <c r="AD72" s="93"/>
      <c r="AH72" s="101"/>
      <c r="AJ72" s="40"/>
      <c r="AL72" s="93"/>
      <c r="AN72" s="93"/>
    </row>
    <row r="73" spans="1:40" ht="15.75">
      <c r="A73" s="558"/>
      <c r="B73" s="558"/>
      <c r="C73" s="611" t="s">
        <v>169</v>
      </c>
      <c r="D73" s="611"/>
      <c r="E73" s="611"/>
      <c r="F73" s="559"/>
      <c r="G73" s="559"/>
      <c r="H73" s="564"/>
      <c r="I73" s="559"/>
      <c r="J73" s="565"/>
      <c r="K73" s="559"/>
      <c r="L73" s="559"/>
      <c r="M73" s="559"/>
      <c r="N73" s="566"/>
      <c r="O73" s="559"/>
      <c r="P73" s="567"/>
      <c r="Q73" s="559"/>
      <c r="R73" s="565"/>
      <c r="S73" s="559"/>
      <c r="T73" s="565"/>
      <c r="U73" s="559"/>
      <c r="V73" s="559"/>
      <c r="W73" s="66"/>
      <c r="X73" s="66"/>
      <c r="Y73" s="66"/>
      <c r="AB73" s="87"/>
      <c r="AD73" s="93"/>
      <c r="AH73" s="101"/>
      <c r="AJ73" s="40"/>
      <c r="AL73" s="93"/>
      <c r="AN73" s="93"/>
    </row>
    <row r="74" spans="1:22" ht="15.75">
      <c r="A74" s="558"/>
      <c r="B74" s="558"/>
      <c r="C74" s="611" t="s">
        <v>283</v>
      </c>
      <c r="D74" s="611"/>
      <c r="E74" s="611"/>
      <c r="F74" s="559"/>
      <c r="G74" s="559"/>
      <c r="H74" s="564"/>
      <c r="I74" s="559"/>
      <c r="J74" s="565"/>
      <c r="K74" s="559"/>
      <c r="L74" s="559"/>
      <c r="M74" s="559"/>
      <c r="N74" s="566"/>
      <c r="O74" s="559"/>
      <c r="P74" s="567"/>
      <c r="Q74" s="559"/>
      <c r="R74" s="565"/>
      <c r="S74" s="559"/>
      <c r="T74" s="565"/>
      <c r="U74" s="559"/>
      <c r="V74" s="559"/>
    </row>
    <row r="75" spans="1:22" ht="15.75">
      <c r="A75" s="558" t="s">
        <v>123</v>
      </c>
      <c r="B75" s="558"/>
      <c r="C75" s="611"/>
      <c r="D75" s="611"/>
      <c r="E75" s="611"/>
      <c r="F75" s="559"/>
      <c r="G75" s="559"/>
      <c r="H75" s="564"/>
      <c r="I75" s="559"/>
      <c r="J75" s="565"/>
      <c r="K75" s="559"/>
      <c r="L75" s="559"/>
      <c r="M75" s="559"/>
      <c r="N75" s="566"/>
      <c r="O75" s="559"/>
      <c r="P75" s="567"/>
      <c r="Q75" s="559"/>
      <c r="R75" s="565"/>
      <c r="S75" s="559"/>
      <c r="T75" s="565"/>
      <c r="U75" s="559"/>
      <c r="V75" s="559"/>
    </row>
    <row r="76" spans="1:22" ht="28.5" customHeight="1">
      <c r="A76" s="558"/>
      <c r="B76" s="558"/>
      <c r="C76" s="642"/>
      <c r="D76" s="643"/>
      <c r="E76" s="643"/>
      <c r="F76" s="596"/>
      <c r="G76" s="559"/>
      <c r="H76" s="644"/>
      <c r="I76" s="596"/>
      <c r="J76" s="645"/>
      <c r="K76" s="596"/>
      <c r="L76" s="596"/>
      <c r="M76" s="596"/>
      <c r="N76" s="646"/>
      <c r="O76" s="559"/>
      <c r="P76" s="596"/>
      <c r="Q76" s="596"/>
      <c r="R76" s="645"/>
      <c r="S76" s="596"/>
      <c r="T76" s="565"/>
      <c r="U76"/>
      <c r="V76" s="559"/>
    </row>
    <row r="77" spans="1:22" ht="15.75">
      <c r="A77" s="558"/>
      <c r="B77" s="558"/>
      <c r="C77" s="559"/>
      <c r="D77" s="559" t="s">
        <v>48</v>
      </c>
      <c r="E77" s="559"/>
      <c r="F77" s="559"/>
      <c r="G77" s="559"/>
      <c r="H77" s="603" t="s">
        <v>49</v>
      </c>
      <c r="I77" s="559"/>
      <c r="J77" s="565"/>
      <c r="K77" s="559"/>
      <c r="L77" s="559"/>
      <c r="M77" s="559"/>
      <c r="N77" s="566"/>
      <c r="O77" s="559"/>
      <c r="P77" s="559" t="s">
        <v>50</v>
      </c>
      <c r="Q77" s="567"/>
      <c r="R77" s="604"/>
      <c r="S77" s="567"/>
      <c r="T77" s="565"/>
      <c r="U77"/>
      <c r="V77" s="559"/>
    </row>
    <row r="78" spans="1:22" ht="3" customHeight="1" thickBot="1">
      <c r="A78" s="558"/>
      <c r="B78" s="558"/>
      <c r="C78" s="559"/>
      <c r="D78" s="559"/>
      <c r="E78" s="559"/>
      <c r="F78" s="559"/>
      <c r="G78" s="559"/>
      <c r="H78" s="603"/>
      <c r="I78" s="559"/>
      <c r="J78" s="565"/>
      <c r="K78" s="559"/>
      <c r="L78" s="559"/>
      <c r="M78" s="559"/>
      <c r="N78" s="566"/>
      <c r="O78" s="559"/>
      <c r="P78" s="559"/>
      <c r="Q78" s="567"/>
      <c r="R78" s="604"/>
      <c r="S78" s="567"/>
      <c r="T78" s="565"/>
      <c r="U78"/>
      <c r="V78" s="559"/>
    </row>
    <row r="79" spans="1:22" ht="30" customHeight="1">
      <c r="A79" s="558"/>
      <c r="B79" s="647"/>
      <c r="C79" s="648" t="s">
        <v>11</v>
      </c>
      <c r="D79" s="649"/>
      <c r="E79" s="649"/>
      <c r="F79" s="649"/>
      <c r="G79" s="648"/>
      <c r="H79" s="650"/>
      <c r="I79" s="649"/>
      <c r="J79" s="651"/>
      <c r="K79" s="649"/>
      <c r="L79" s="649"/>
      <c r="M79" s="649"/>
      <c r="N79" s="652"/>
      <c r="O79" s="648"/>
      <c r="P79" s="649"/>
      <c r="Q79" s="649"/>
      <c r="R79" s="651"/>
      <c r="S79" s="649"/>
      <c r="T79" s="653"/>
      <c r="U79"/>
      <c r="V79" s="559"/>
    </row>
    <row r="80" spans="1:22" ht="15.75">
      <c r="A80" s="558"/>
      <c r="B80" s="558"/>
      <c r="C80" s="559" t="s">
        <v>92</v>
      </c>
      <c r="D80" s="559" t="s">
        <v>286</v>
      </c>
      <c r="E80" s="559"/>
      <c r="F80" s="559"/>
      <c r="G80" s="559"/>
      <c r="H80" s="603" t="s">
        <v>49</v>
      </c>
      <c r="I80" s="559"/>
      <c r="J80" s="565"/>
      <c r="K80" s="559"/>
      <c r="L80" s="559"/>
      <c r="M80" s="559"/>
      <c r="N80" s="566"/>
      <c r="O80" s="559"/>
      <c r="P80" s="559" t="s">
        <v>50</v>
      </c>
      <c r="Q80" s="567"/>
      <c r="R80" s="604"/>
      <c r="S80" s="567"/>
      <c r="T80" s="565"/>
      <c r="U80"/>
      <c r="V80" s="559"/>
    </row>
    <row r="81" spans="1:22" ht="22.5" customHeight="1">
      <c r="A81" s="558"/>
      <c r="B81" s="558"/>
      <c r="C81" s="654" t="s">
        <v>9</v>
      </c>
      <c r="D81" s="643"/>
      <c r="E81" s="643"/>
      <c r="F81" s="596"/>
      <c r="G81" s="559"/>
      <c r="H81" s="644"/>
      <c r="I81" s="596"/>
      <c r="J81" s="645"/>
      <c r="K81" s="596"/>
      <c r="L81" s="596"/>
      <c r="M81" s="596"/>
      <c r="N81" s="646"/>
      <c r="O81" s="559"/>
      <c r="P81" s="596"/>
      <c r="Q81" s="596"/>
      <c r="R81" s="645"/>
      <c r="S81" s="596"/>
      <c r="T81" s="565"/>
      <c r="U81"/>
      <c r="V81" s="559"/>
    </row>
    <row r="82" spans="1:22" ht="15.75">
      <c r="A82" s="558"/>
      <c r="B82" s="558"/>
      <c r="C82" s="559"/>
      <c r="D82" s="559" t="s">
        <v>10</v>
      </c>
      <c r="E82" s="559"/>
      <c r="F82" s="559"/>
      <c r="G82" s="559"/>
      <c r="H82" s="603" t="s">
        <v>49</v>
      </c>
      <c r="I82" s="559"/>
      <c r="J82" s="565"/>
      <c r="K82" s="559"/>
      <c r="L82" s="559"/>
      <c r="M82" s="559"/>
      <c r="N82" s="566"/>
      <c r="O82" s="559"/>
      <c r="P82" s="559" t="s">
        <v>50</v>
      </c>
      <c r="Q82" s="567"/>
      <c r="R82" s="604"/>
      <c r="S82" s="567"/>
      <c r="T82" s="565"/>
      <c r="U82"/>
      <c r="V82" s="559"/>
    </row>
    <row r="83" spans="1:22" ht="15.75">
      <c r="A83" s="558"/>
      <c r="B83" s="558"/>
      <c r="C83" s="559"/>
      <c r="D83" s="559"/>
      <c r="E83" s="559"/>
      <c r="F83" s="559"/>
      <c r="G83" s="559"/>
      <c r="H83" s="564"/>
      <c r="I83" s="559"/>
      <c r="J83" s="565"/>
      <c r="K83" s="559"/>
      <c r="L83" s="559"/>
      <c r="M83" s="559"/>
      <c r="N83" s="566"/>
      <c r="O83" s="559"/>
      <c r="P83" s="567"/>
      <c r="Q83" s="559"/>
      <c r="R83" s="565"/>
      <c r="S83" s="559"/>
      <c r="T83" s="565"/>
      <c r="U83"/>
      <c r="V83" s="559"/>
    </row>
    <row r="84" spans="1:22" ht="15.75">
      <c r="A84" s="558"/>
      <c r="B84" s="558"/>
      <c r="C84" s="559"/>
      <c r="D84" s="559"/>
      <c r="E84" s="559"/>
      <c r="F84" s="559"/>
      <c r="G84" s="559"/>
      <c r="H84" s="564"/>
      <c r="I84" s="559"/>
      <c r="J84" s="565"/>
      <c r="K84" s="559"/>
      <c r="L84" s="559"/>
      <c r="M84" s="559"/>
      <c r="N84" s="566"/>
      <c r="O84" s="559"/>
      <c r="P84" s="567"/>
      <c r="Q84" s="559"/>
      <c r="R84" s="565"/>
      <c r="S84" s="559"/>
      <c r="T84" s="565"/>
      <c r="U84"/>
      <c r="V84" s="559"/>
    </row>
    <row r="85" ht="15.75">
      <c r="U85"/>
    </row>
    <row r="86" ht="15.75">
      <c r="U86"/>
    </row>
    <row r="87" spans="1:21" ht="8.25" customHeight="1">
      <c r="A87" s="39"/>
      <c r="B87" s="39"/>
      <c r="H87" s="39"/>
      <c r="J87" s="39"/>
      <c r="N87" s="39"/>
      <c r="P87" s="39"/>
      <c r="R87" s="39"/>
      <c r="T87" s="39"/>
      <c r="U87"/>
    </row>
    <row r="88" ht="15.75">
      <c r="U88"/>
    </row>
    <row r="89" ht="15.75">
      <c r="U89"/>
    </row>
    <row r="90" ht="15.75">
      <c r="U90"/>
    </row>
    <row r="91" ht="15.75">
      <c r="U91"/>
    </row>
    <row r="92" ht="15.75">
      <c r="U92"/>
    </row>
    <row r="93" ht="15.75">
      <c r="U93"/>
    </row>
  </sheetData>
  <mergeCells count="8">
    <mergeCell ref="C63:F64"/>
    <mergeCell ref="C66:F67"/>
    <mergeCell ref="H10:T10"/>
    <mergeCell ref="H24:T24"/>
    <mergeCell ref="B1:T1"/>
    <mergeCell ref="H18:T18"/>
    <mergeCell ref="E3:F3"/>
    <mergeCell ref="E4:F4"/>
  </mergeCells>
  <printOptions horizontalCentered="1"/>
  <pageMargins left="0.25" right="0.25" top="0.75" bottom="0.4" header="0.5" footer="0.25"/>
  <pageSetup fitToHeight="1" fitToWidth="1" horizontalDpi="600" verticalDpi="600" orientation="portrait" scale="62" r:id="rId1"/>
  <headerFooter alignWithMargins="0">
    <oddFooter>&amp;L&amp;"Times New Roman,Regular"&amp;8PENN - Facilities Services - Design and Construction&amp;C&amp;"Times New Roman,Regular"&amp;8Print Date: &amp;D&amp;R&amp;"Times New Roman,Regular"&amp;8 3.8 Capital Project Request - Schedule and Financial 5-120402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Trammell Crow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Kinder</dc:creator>
  <cp:keywords/>
  <dc:description/>
  <cp:lastModifiedBy>Leslie Mellet</cp:lastModifiedBy>
  <cp:lastPrinted>2002-12-04T19:09:39Z</cp:lastPrinted>
  <dcterms:created xsi:type="dcterms:W3CDTF">1998-07-09T13:32:42Z</dcterms:created>
  <dcterms:modified xsi:type="dcterms:W3CDTF">2003-11-21T21:13:29Z</dcterms:modified>
  <cp:category/>
  <cp:version/>
  <cp:contentType/>
  <cp:contentStatus/>
</cp:coreProperties>
</file>